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2\Ejecucion transparencia 2022\"/>
    </mc:Choice>
  </mc:AlternateContent>
  <xr:revisionPtr revIDLastSave="0" documentId="13_ncr:1_{D70D0A78-5454-471C-BB37-EC8137E91BA9}" xr6:coauthVersionLast="47" xr6:coauthVersionMax="47" xr10:uidLastSave="{00000000-0000-0000-0000-000000000000}"/>
  <bookViews>
    <workbookView xWindow="-120" yWindow="-120" windowWidth="29040" windowHeight="15840" xr2:uid="{D436515C-2468-40DE-84A5-19B5C160F399}"/>
  </bookViews>
  <sheets>
    <sheet name="EJECUCIO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1" l="1"/>
  <c r="N9" i="1"/>
  <c r="C32" i="1"/>
  <c r="B9" i="1"/>
  <c r="C9" i="1"/>
  <c r="D10" i="1"/>
  <c r="D11" i="1"/>
  <c r="D12" i="1"/>
  <c r="D13" i="1"/>
  <c r="B14" i="1"/>
  <c r="C14" i="1"/>
  <c r="D15" i="1"/>
  <c r="D14" i="1" s="1"/>
  <c r="D16" i="1"/>
  <c r="D17" i="1"/>
  <c r="D18" i="1"/>
  <c r="D19" i="1"/>
  <c r="D20" i="1"/>
  <c r="D21" i="1"/>
  <c r="D22" i="1"/>
  <c r="D23" i="1"/>
  <c r="B24" i="1"/>
  <c r="C24" i="1"/>
  <c r="D25" i="1"/>
  <c r="D24" i="1" s="1"/>
  <c r="D26" i="1"/>
  <c r="D27" i="1"/>
  <c r="D28" i="1"/>
  <c r="C29" i="1"/>
  <c r="D29" i="1" s="1"/>
  <c r="D30" i="1"/>
  <c r="C31" i="1"/>
  <c r="D31" i="1"/>
  <c r="B34" i="1"/>
  <c r="C34" i="1"/>
  <c r="D35" i="1"/>
  <c r="D34" i="1" s="1"/>
  <c r="D36" i="1"/>
  <c r="D37" i="1"/>
  <c r="D38" i="1"/>
  <c r="D39" i="1"/>
  <c r="D40" i="1"/>
  <c r="D41" i="1"/>
  <c r="C42" i="1" l="1"/>
  <c r="B42" i="1"/>
  <c r="D9" i="1"/>
  <c r="D42" i="1" s="1"/>
  <c r="B8" i="1" l="1"/>
  <c r="C8" i="1" l="1"/>
  <c r="D8" i="1"/>
  <c r="N34" i="1"/>
  <c r="M34" i="1"/>
  <c r="L34" i="1"/>
  <c r="K9" i="1" l="1"/>
  <c r="K14" i="1"/>
  <c r="K24" i="1"/>
  <c r="K34" i="1"/>
  <c r="K8" i="1" l="1"/>
  <c r="K42" i="1"/>
  <c r="G14" i="1" l="1"/>
  <c r="F14" i="1"/>
  <c r="E14" i="1"/>
  <c r="F9" i="1"/>
  <c r="G9" i="1" l="1"/>
  <c r="Q41" i="1" l="1"/>
  <c r="Q40" i="1"/>
  <c r="Q39" i="1"/>
  <c r="Q36" i="1"/>
  <c r="Q35" i="1"/>
  <c r="Q34" i="1"/>
  <c r="Q31" i="1"/>
  <c r="Q30" i="1"/>
  <c r="Q29" i="1"/>
  <c r="Q28" i="1"/>
  <c r="Q27" i="1"/>
  <c r="Q26" i="1"/>
  <c r="Q25" i="1"/>
  <c r="P24" i="1"/>
  <c r="O24" i="1"/>
  <c r="N24" i="1"/>
  <c r="M24" i="1"/>
  <c r="L24" i="1"/>
  <c r="J24" i="1"/>
  <c r="I24" i="1"/>
  <c r="H24" i="1"/>
  <c r="G24" i="1"/>
  <c r="G8" i="1" s="1"/>
  <c r="Q23" i="1"/>
  <c r="Q22" i="1"/>
  <c r="Q21" i="1"/>
  <c r="Q20" i="1"/>
  <c r="Q19" i="1"/>
  <c r="Q18" i="1"/>
  <c r="Q17" i="1"/>
  <c r="Q16" i="1"/>
  <c r="Q15" i="1"/>
  <c r="P14" i="1"/>
  <c r="O14" i="1"/>
  <c r="N14" i="1"/>
  <c r="M14" i="1"/>
  <c r="L14" i="1"/>
  <c r="J14" i="1"/>
  <c r="I14" i="1"/>
  <c r="H14" i="1"/>
  <c r="Q13" i="1"/>
  <c r="Q12" i="1"/>
  <c r="Q11" i="1"/>
  <c r="Q10" i="1"/>
  <c r="P9" i="1"/>
  <c r="O9" i="1"/>
  <c r="M9" i="1"/>
  <c r="L9" i="1"/>
  <c r="J9" i="1"/>
  <c r="I9" i="1"/>
  <c r="H9" i="1"/>
  <c r="E9" i="1"/>
  <c r="M42" i="1" l="1"/>
  <c r="I8" i="1"/>
  <c r="E8" i="1"/>
  <c r="Q24" i="1"/>
  <c r="J8" i="1"/>
  <c r="H8" i="1"/>
  <c r="Q14" i="1"/>
  <c r="M8" i="1"/>
  <c r="G42" i="1"/>
  <c r="F42" i="1"/>
  <c r="F8" i="1"/>
  <c r="O42" i="1"/>
  <c r="H42" i="1"/>
  <c r="P42" i="1"/>
  <c r="I42" i="1"/>
  <c r="J42" i="1"/>
  <c r="L8" i="1"/>
  <c r="N42" i="1"/>
  <c r="N8" i="1"/>
  <c r="O8" i="1"/>
  <c r="E42" i="1"/>
  <c r="Q9" i="1"/>
  <c r="L42" i="1"/>
  <c r="P8" i="1"/>
  <c r="Q42" i="1" l="1"/>
  <c r="Q8" i="1"/>
</calcChain>
</file>

<file path=xl/sharedStrings.xml><?xml version="1.0" encoding="utf-8"?>
<sst xmlns="http://schemas.openxmlformats.org/spreadsheetml/2006/main" count="72" uniqueCount="72">
  <si>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</si>
  <si>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</si>
  <si>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</si>
  <si>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</si>
  <si>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</si>
  <si>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</si>
  <si>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</si>
  <si>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</si>
  <si>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</si>
  <si>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</si>
  <si>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</si>
  <si>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</si>
  <si>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</si>
  <si>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</si>
  <si>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</si>
  <si>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</si>
  <si>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</si>
  <si>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</si>
  <si>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</si>
  <si>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</si>
  <si>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</si>
  <si>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</si>
  <si>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</si>
  <si>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</si>
  <si>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</si>
  <si>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</si>
  <si>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</si>
  <si>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</si>
  <si>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</si>
  <si>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</si>
  <si>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</si>
  <si>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</si>
  <si>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</si>
  <si>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</si>
  <si>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</si>
  <si>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</si>
  <si>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</si>
  <si>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</si>
  <si>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</si>
  <si>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</si>
  <si>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</si>
  <si>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</si>
  <si>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</si>
  <si>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</si>
  <si>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</si>
  <si>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2.6.7-ACTIVOS BIOLÓGICOS</t>
  </si>
  <si>
    <t>2.6.8-BIENES INTANGIBLES</t>
  </si>
  <si>
    <t>TOTAL GASTOS Y APLICACIONES FINANCIERAS</t>
  </si>
  <si>
    <t xml:space="preserve">Fuente: SIGEF </t>
  </si>
  <si>
    <t>Melba Peña</t>
  </si>
  <si>
    <t>Director Ejecutivo</t>
  </si>
  <si>
    <t>Pedro Antonio Gilbert Noboa</t>
  </si>
  <si>
    <t>2.6.3-EQUIPO E INSTRUMENTAL, CIENTÍFICO Y LABORATORIO</t>
  </si>
  <si>
    <t>2.6.4-VEHÍCULOS Y EQUIPO DE TRANSPORTE, TRACCIÓN Y ELEVACIÓN</t>
  </si>
  <si>
    <t>MODIFICACIONES PRESUPUESTARIAS</t>
  </si>
  <si>
    <t>2.4-TRANSFERENCIAS CORRIENTES</t>
  </si>
  <si>
    <t>2.4.7 TRANSFERENCIAS CORRIENTES AL SECTOR EXTERNO</t>
  </si>
  <si>
    <t>PRESUPUESTO APROBADO</t>
  </si>
  <si>
    <t>PRESUPUESTO MODIFICADO</t>
  </si>
  <si>
    <t>TOTAL DEVENGADO</t>
  </si>
  <si>
    <t>Enc. de Presupuesto</t>
  </si>
  <si>
    <t>EJECUCIÓN DE GASTOS Y APLICACIONES FINANCIERAS AÑO 2022</t>
  </si>
  <si>
    <t>un presupuesto complementario.</t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</si>
  <si>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</si>
  <si>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</si>
  <si>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Fuente de registro: 01 de enero al 30 de noviembre 2022</t>
  </si>
  <si>
    <t>Fecha de imputación: hasta el 30 de noviembre 2022</t>
  </si>
  <si>
    <r>
      <rPr>
        <b/>
        <sz val="8"/>
        <color theme="1"/>
        <rFont val="Calibri Light"/>
        <family val="2"/>
        <scheme val="major"/>
      </rPr>
      <t>Presupuesto aprobado</t>
    </r>
    <r>
      <rPr>
        <sz val="8"/>
        <color rgb="FF000000"/>
        <rFont val="Calibri Light"/>
        <family val="2"/>
        <scheme val="major"/>
      </rPr>
      <t>: Se refiere al prepuesto aprobado en Ley de Prespuesto General del Estado</t>
    </r>
  </si>
  <si>
    <r>
      <rPr>
        <b/>
        <sz val="8"/>
        <color theme="1"/>
        <rFont val="Calibri Light"/>
        <family val="2"/>
        <scheme val="major"/>
      </rPr>
      <t>Presupuesto modificado</t>
    </r>
    <r>
      <rPr>
        <sz val="8"/>
        <color rgb="FF000000"/>
        <rFont val="Calibri Light"/>
        <family val="2"/>
        <scheme val="major"/>
      </rPr>
      <t xml:space="preserve">: Se refiere al prespuesto aprobado en caso de que el Congreso Nacional apruebe </t>
    </r>
  </si>
  <si>
    <r>
      <t xml:space="preserve">Total devengado: </t>
    </r>
    <r>
      <rPr>
        <sz val="8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</si>
  <si>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Director Administrativo  Financiero</t>
  </si>
  <si>
    <t>Carlos Then Contín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</si>
</sst>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rgb="FF000000"/>
      <name val="Arial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1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wrapText="1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9" fontId="4" fillId="0" borderId="6" xfId="0" applyNumberFormat="1" applyFont="1" applyBorder="1"/>
    <xf numFmtId="0" fontId="7" fillId="0" borderId="0" xfId="0" applyFont="1"/>
    <xf numFmtId="0" fontId="8" fillId="0" borderId="0" xfId="0" applyFont="1"/>
    <xf numFmtId="49" fontId="4" fillId="0" borderId="6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3" fontId="2" fillId="0" borderId="0" xfId="0" applyNumberFormat="1" applyFont="1"/>
    <xf numFmtId="43" fontId="2" fillId="2" borderId="0" xfId="0" applyNumberFormat="1" applyFont="1" applyFill="1"/>
    <xf numFmtId="43" fontId="4" fillId="0" borderId="0" xfId="0" applyNumberFormat="1" applyFont="1" applyAlignment="1">
      <alignment horizontal="right"/>
    </xf>
    <xf numFmtId="4" fontId="11" fillId="0" borderId="0" xfId="0" applyNumberFormat="1" applyFont="1" applyAlignment="1">
      <alignment vertical="top" shrinkToFit="1"/>
    </xf>
    <xf numFmtId="49" fontId="3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 wrapText="1"/>
    </xf>
    <xf numFmtId="4" fontId="10" fillId="0" borderId="10" xfId="0" applyNumberFormat="1" applyFont="1" applyBorder="1" applyAlignment="1">
      <alignment horizontal="right" vertical="top" shrinkToFit="1"/>
    </xf>
    <xf numFmtId="4" fontId="11" fillId="0" borderId="10" xfId="0" applyNumberFormat="1" applyFont="1" applyBorder="1" applyAlignment="1">
      <alignment horizontal="right" vertical="top" shrinkToFit="1"/>
    </xf>
    <xf numFmtId="0" fontId="6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4" fontId="10" fillId="0" borderId="0" xfId="0" applyNumberFormat="1" applyFont="1" applyAlignment="1">
      <alignment vertical="top" shrinkToFit="1"/>
    </xf>
    <xf numFmtId="39" fontId="10" fillId="0" borderId="0" xfId="0" applyNumberFormat="1" applyFont="1" applyAlignment="1">
      <alignment vertical="top" shrinkToFit="1"/>
    </xf>
    <xf numFmtId="0" fontId="6" fillId="3" borderId="12" xfId="0" applyFont="1" applyFill="1" applyBorder="1" applyAlignment="1">
      <alignment horizontal="center"/>
    </xf>
    <xf numFmtId="43" fontId="6" fillId="3" borderId="13" xfId="0" applyNumberFormat="1" applyFont="1" applyFill="1" applyBorder="1"/>
    <xf numFmtId="43" fontId="6" fillId="3" borderId="14" xfId="0" applyNumberFormat="1" applyFont="1" applyFill="1" applyBorder="1"/>
    <xf numFmtId="43" fontId="6" fillId="3" borderId="7" xfId="0" applyNumberFormat="1" applyFont="1" applyFill="1" applyBorder="1"/>
    <xf numFmtId="43" fontId="6" fillId="3" borderId="8" xfId="0" applyNumberFormat="1" applyFont="1" applyFill="1" applyBorder="1" applyAlignment="1">
      <alignment horizontal="left"/>
    </xf>
    <xf numFmtId="43" fontId="6" fillId="3" borderId="15" xfId="0" applyNumberFormat="1" applyFont="1" applyFill="1" applyBorder="1"/>
    <xf numFmtId="43" fontId="6" fillId="3" borderId="15" xfId="0" applyNumberFormat="1" applyFont="1" applyFill="1" applyBorder="1" applyAlignment="1">
      <alignment horizontal="left" wrapText="1"/>
    </xf>
    <xf numFmtId="43" fontId="6" fillId="3" borderId="11" xfId="0" applyNumberFormat="1" applyFont="1" applyFill="1" applyBorder="1"/>
    <xf numFmtId="43" fontId="6" fillId="3" borderId="15" xfId="0" applyNumberFormat="1" applyFont="1" applyFill="1" applyBorder="1" applyAlignment="1">
      <alignment horizontal="left"/>
    </xf>
    <xf numFmtId="43" fontId="6" fillId="3" borderId="8" xfId="0" applyNumberFormat="1" applyFont="1" applyFill="1" applyBorder="1"/>
    <xf numFmtId="4" fontId="11" fillId="0" borderId="10" xfId="0" applyNumberFormat="1" applyFont="1" applyBorder="1" applyAlignment="1">
      <alignment vertical="top" shrinkToFit="1"/>
    </xf>
    <xf numFmtId="4" fontId="10" fillId="0" borderId="10" xfId="0" applyNumberFormat="1" applyFont="1" applyBorder="1" applyAlignment="1">
      <alignment vertical="top" shrinkToFit="1"/>
    </xf>
    <xf numFmtId="43" fontId="11" fillId="0" borderId="10" xfId="1" applyFont="1" applyBorder="1" applyAlignment="1">
      <alignment vertical="top" shrinkToFit="1"/>
    </xf>
    <xf numFmtId="0" fontId="0" fillId="0" borderId="10" xfId="0" applyBorder="1"/>
    <xf numFmtId="0" fontId="6" fillId="0" borderId="10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0" applyNumberFormat="1" applyFont="1"/>
    <xf numFmtId="0" fontId="18" fillId="0" borderId="0" xfId="0" applyFont="1"/>
    <xf numFmtId="4" fontId="11" fillId="0" borderId="1" xfId="0" applyNumberFormat="1" applyFont="1" applyBorder="1" applyAlignment="1">
      <alignment vertical="top" shrinkToFit="1"/>
    </xf>
    <xf numFmtId="39" fontId="11" fillId="0" borderId="1" xfId="0" applyNumberFormat="1" applyFont="1" applyBorder="1" applyAlignment="1">
      <alignment vertical="top" shrinkToFit="1"/>
    </xf>
    <xf numFmtId="4" fontId="11" fillId="0" borderId="1" xfId="1" applyNumberFormat="1" applyFont="1" applyBorder="1" applyAlignment="1">
      <alignment vertical="top" shrinkToFit="1"/>
    </xf>
    <xf numFmtId="43" fontId="3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43" fontId="6" fillId="3" borderId="12" xfId="0" applyNumberFormat="1" applyFont="1" applyFill="1" applyBorder="1"/>
    <xf numFmtId="43" fontId="2" fillId="0" borderId="4" xfId="0" applyNumberFormat="1" applyFont="1" applyBorder="1"/>
    <xf numFmtId="43" fontId="6" fillId="3" borderId="14" xfId="0" applyNumberFormat="1" applyFont="1" applyFill="1" applyBorder="1" applyAlignment="1">
      <alignment horizontal="right"/>
    </xf>
    <xf numFmtId="43" fontId="3" fillId="0" borderId="9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43" fontId="6" fillId="3" borderId="16" xfId="0" applyNumberFormat="1" applyFont="1" applyFill="1" applyBorder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/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" fontId="10" fillId="2" borderId="10" xfId="0" applyNumberFormat="1" applyFont="1" applyFill="1" applyBorder="1" applyAlignment="1">
      <alignment horizontal="right" vertical="top" shrinkToFit="1"/>
    </xf>
    <xf numFmtId="4" fontId="10" fillId="2" borderId="0" xfId="0" applyNumberFormat="1" applyFont="1" applyFill="1" applyBorder="1" applyAlignment="1">
      <alignment vertical="top" shrinkToFit="1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/>
    </xf>
    <xf numFmtId="49" fontId="13" fillId="3" borderId="8" xfId="0" applyNumberFormat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473843</xdr:colOff>
      <xdr:row>0</xdr:row>
      <xdr:rowOff>133349</xdr:rowOff>
    </xdr:from>
    <xdr:to>
      <xdr:col>16</xdr:col>
      <xdr:colOff>752066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7593" y="133349"/>
          <a:ext cx="2211798" cy="695326"/>
        </a:xfrm>
        <a:prstGeom prst="rect">
          <a:avLst/>
        </a:prstGeom>
      </xdr:spPr>
    </xdr:pic>
    <xdr:clientData/>
  </xdr:twoCellAnchor>
  <xdr:twoCellAnchor editAs="oneCell">
    <xdr:from>
      <xdr:col>0</xdr:col>
      <xdr:colOff>106500</xdr:colOff>
      <xdr:row>0</xdr:row>
      <xdr:rowOff>0</xdr:rowOff>
    </xdr:from>
    <xdr:to>
      <xdr:col>0</xdr:col>
      <xdr:colOff>2095499</xdr:colOff>
      <xdr:row>5</xdr:row>
      <xdr:rowOff>126275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00" y="0"/>
          <a:ext cx="1988999" cy="122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1:Y1013"/>
  <sheetViews>
    <sheetView showGridLines="0" tabSelected="1" workbookViewId="0">
      <selection activeCell="A38" sqref="A38"/>
    </sheetView>
  </sheetViews>
  <sheetFormatPr baseColWidth="10" defaultColWidth="14.42578125" defaultRowHeight="15.75" customHeight="1" x14ac:dyDescent="0.2"/>
  <cols>
    <col min="1" max="1" width="52.140625" customWidth="1"/>
    <col min="2" max="2" width="15.7109375" customWidth="1"/>
    <col min="3" max="3" width="20.28515625" hidden="1" customWidth="1"/>
    <col min="4" max="4" width="16.85546875" customWidth="1"/>
    <col min="5" max="5" width="14.85546875" customWidth="1"/>
    <col min="6" max="6" width="14" customWidth="1"/>
    <col min="7" max="7" width="15" customWidth="1"/>
    <col min="8" max="8" width="14.85546875" customWidth="1"/>
    <col min="9" max="9" width="14.5703125" customWidth="1"/>
    <col min="10" max="10" width="14.140625" customWidth="1"/>
    <col min="11" max="11" width="14.28515625" customWidth="1"/>
    <col min="12" max="12" width="13.85546875" customWidth="1"/>
    <col min="13" max="15" width="14.42578125" customWidth="1"/>
    <col min="16" max="16" width="0.140625" customWidth="1"/>
    <col min="17" max="17" width="15.140625" bestFit="1" customWidth="1"/>
    <col min="18" max="18" width="11.5703125" bestFit="1" customWidth="1"/>
    <col min="19" max="25" width="8" customWidth="1"/>
  </cols>
  <sheetData>
    <row r="1" spans="1:25" ht="18" customHeight="1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1"/>
      <c r="S1" s="1"/>
      <c r="T1" s="1"/>
      <c r="U1" s="1"/>
      <c r="V1" s="1"/>
      <c r="W1" s="1"/>
      <c r="X1" s="1"/>
      <c r="Y1" s="1"/>
    </row>
    <row r="2" spans="1:25" ht="16.5" customHeight="1" x14ac:dyDescent="0.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1"/>
      <c r="S2" s="1"/>
      <c r="T2" s="1"/>
      <c r="U2" s="1"/>
      <c r="V2" s="1"/>
      <c r="W2" s="1"/>
      <c r="X2" s="1"/>
      <c r="Y2" s="1"/>
    </row>
    <row r="3" spans="1:25" ht="21" customHeight="1" x14ac:dyDescent="0.25">
      <c r="A3" s="79" t="s">
        <v>61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25"/>
      <c r="S5" s="1"/>
      <c r="T5" s="1"/>
      <c r="U5" s="1"/>
      <c r="V5" s="1"/>
      <c r="W5" s="1"/>
      <c r="X5" s="1"/>
      <c r="Y5" s="1"/>
    </row>
    <row r="6" spans="1:25" ht="15.75" customHeight="1" thickBot="1" x14ac:dyDescent="0.3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4.5" customHeight="1" thickBot="1" x14ac:dyDescent="0.25">
      <c r="A7" s="82" t="s">
        <v>4</v>
      </c>
      <c r="B7" s="83" t="s">
        <v>57</v>
      </c>
      <c r="C7" s="83" t="s">
        <v>54</v>
      </c>
      <c r="D7" s="83" t="s">
        <v>58</v>
      </c>
      <c r="E7" s="84" t="s">
        <v>5</v>
      </c>
      <c r="F7" s="84" t="s">
        <v>6</v>
      </c>
      <c r="G7" s="84" t="s">
        <v>7</v>
      </c>
      <c r="H7" s="85" t="s">
        <v>8</v>
      </c>
      <c r="I7" s="86" t="s">
        <v>9</v>
      </c>
      <c r="J7" s="86" t="s">
        <v>10</v>
      </c>
      <c r="K7" s="87" t="s">
        <v>11</v>
      </c>
      <c r="L7" s="86" t="s">
        <v>12</v>
      </c>
      <c r="M7" s="86" t="s">
        <v>13</v>
      </c>
      <c r="N7" s="87" t="s">
        <v>14</v>
      </c>
      <c r="O7" s="88" t="s">
        <v>15</v>
      </c>
      <c r="P7" s="89" t="s">
        <v>16</v>
      </c>
      <c r="Q7" s="90" t="s">
        <v>59</v>
      </c>
      <c r="R7" s="24"/>
      <c r="S7" s="4"/>
      <c r="T7" s="4"/>
      <c r="U7" s="4"/>
      <c r="V7" s="4"/>
      <c r="W7" s="4"/>
      <c r="X7" s="4"/>
      <c r="Y7" s="4"/>
    </row>
    <row r="8" spans="1:25" ht="12.75" hidden="1" customHeight="1" x14ac:dyDescent="0.2">
      <c r="A8" s="28" t="s">
        <v>17</v>
      </c>
      <c r="B8" s="80">
        <f>B9+B14+B24+B34</f>
        <v>224695000</v>
      </c>
      <c r="C8" s="81" t="e">
        <f>C9+C14+C24+C34+#REF!</f>
        <v>#REF!</v>
      </c>
      <c r="D8" s="80">
        <f>D9+D14+D24+D34+D32</f>
        <v>256887956.46000001</v>
      </c>
      <c r="E8" s="17">
        <f>E9+E14+E24+E34</f>
        <v>9487533.1699999981</v>
      </c>
      <c r="F8" s="5">
        <f t="shared" ref="F8:P8" si="0">F9+F14+F24+F34</f>
        <v>16712842.960000001</v>
      </c>
      <c r="G8" s="5">
        <f>G9+G14+G24+G34</f>
        <v>14842490.050000001</v>
      </c>
      <c r="H8" s="6">
        <f>H9+H14+H24+H34</f>
        <v>14962863.969999999</v>
      </c>
      <c r="I8" s="6">
        <f>I9+I14+I24+I34</f>
        <v>16712375.51</v>
      </c>
      <c r="J8" s="18">
        <f t="shared" si="0"/>
        <v>20301781.830000002</v>
      </c>
      <c r="K8" s="7">
        <f t="shared" si="0"/>
        <v>14579621.770000001</v>
      </c>
      <c r="L8" s="7">
        <f t="shared" si="0"/>
        <v>25117499.670000002</v>
      </c>
      <c r="M8" s="7">
        <f t="shared" si="0"/>
        <v>21518871.960000001</v>
      </c>
      <c r="N8" s="7">
        <f t="shared" si="0"/>
        <v>22281246.039999999</v>
      </c>
      <c r="O8" s="7">
        <f t="shared" si="0"/>
        <v>27790211.419999994</v>
      </c>
      <c r="P8" s="7">
        <f t="shared" si="0"/>
        <v>0</v>
      </c>
      <c r="Q8" s="6">
        <f t="shared" ref="Q8:Q31" si="1">SUM(E8:P8)</f>
        <v>204307338.34999996</v>
      </c>
    </row>
    <row r="9" spans="1:25" ht="12.75" customHeight="1" x14ac:dyDescent="0.2">
      <c r="A9" s="28" t="s">
        <v>18</v>
      </c>
      <c r="B9" s="31">
        <f t="shared" ref="B9" si="2">SUM(B10:B13)</f>
        <v>159316719</v>
      </c>
      <c r="C9" s="35">
        <f>SUM(C10:C13)</f>
        <v>8441452.1699999999</v>
      </c>
      <c r="D9" s="31">
        <f>SUM(D10:D13)</f>
        <v>167758171.17000002</v>
      </c>
      <c r="E9" s="17">
        <f>E10+E11+E13</f>
        <v>8894704.129999999</v>
      </c>
      <c r="F9" s="5">
        <f>SUM(F10:F13)</f>
        <v>14231393.620000001</v>
      </c>
      <c r="G9" s="5">
        <f>SUM(G10:G13)</f>
        <v>12095452.560000001</v>
      </c>
      <c r="H9" s="6">
        <f>SUM(H10:H13)</f>
        <v>11538958.059999999</v>
      </c>
      <c r="I9" s="6">
        <f t="shared" ref="I9:P9" si="3">SUM(I10:I13)</f>
        <v>11516137.68</v>
      </c>
      <c r="J9" s="18">
        <f t="shared" si="3"/>
        <v>18723928.540000003</v>
      </c>
      <c r="K9" s="7">
        <f t="shared" si="3"/>
        <v>11506808.920000002</v>
      </c>
      <c r="L9" s="7">
        <f t="shared" si="3"/>
        <v>11297594.58</v>
      </c>
      <c r="M9" s="7">
        <f t="shared" si="3"/>
        <v>11794337.26</v>
      </c>
      <c r="N9" s="63">
        <f>SUM(N10:N13)</f>
        <v>19452694.189999998</v>
      </c>
      <c r="O9" s="68">
        <f t="shared" si="3"/>
        <v>21389754.829999998</v>
      </c>
      <c r="P9" s="18">
        <f t="shared" si="3"/>
        <v>0</v>
      </c>
      <c r="Q9" s="6">
        <f t="shared" si="1"/>
        <v>152441764.37</v>
      </c>
    </row>
    <row r="10" spans="1:25" ht="12.75" customHeight="1" x14ac:dyDescent="0.2">
      <c r="A10" s="29" t="s">
        <v>19</v>
      </c>
      <c r="B10" s="47">
        <v>139487000</v>
      </c>
      <c r="C10" s="61">
        <v>-13483173.83</v>
      </c>
      <c r="D10" s="32">
        <f>+B10+C10</f>
        <v>126003826.17</v>
      </c>
      <c r="E10" s="9">
        <v>7727356.25</v>
      </c>
      <c r="F10" s="9">
        <v>11187106.25</v>
      </c>
      <c r="G10" s="10">
        <v>9917856.25</v>
      </c>
      <c r="H10" s="11">
        <v>9542967.7799999993</v>
      </c>
      <c r="I10" s="14">
        <v>9574276.5099999998</v>
      </c>
      <c r="J10" s="14">
        <v>10031239.27</v>
      </c>
      <c r="K10" s="13">
        <v>9535602.8000000007</v>
      </c>
      <c r="L10" s="14">
        <v>9328946.3900000006</v>
      </c>
      <c r="M10" s="14">
        <v>9785105.6699999999</v>
      </c>
      <c r="N10" s="64">
        <v>9381356.25</v>
      </c>
      <c r="O10" s="69">
        <v>19385672.010000002</v>
      </c>
      <c r="P10" s="9"/>
      <c r="Q10" s="11">
        <f t="shared" si="1"/>
        <v>115397485.43000001</v>
      </c>
    </row>
    <row r="11" spans="1:25" ht="12.75" customHeight="1" x14ac:dyDescent="0.2">
      <c r="A11" s="29" t="s">
        <v>20</v>
      </c>
      <c r="B11" s="47">
        <v>2100000</v>
      </c>
      <c r="C11" s="62">
        <v>22042000</v>
      </c>
      <c r="D11" s="32">
        <f t="shared" ref="D11:D13" si="4">+B11+C11</f>
        <v>24142000</v>
      </c>
      <c r="E11" s="9"/>
      <c r="F11" s="9">
        <v>1299000</v>
      </c>
      <c r="G11" s="10">
        <v>662000</v>
      </c>
      <c r="H11" s="11">
        <v>565200</v>
      </c>
      <c r="I11" s="14">
        <v>541000</v>
      </c>
      <c r="J11" s="14">
        <v>7258189.5800000001</v>
      </c>
      <c r="K11" s="13">
        <v>541000</v>
      </c>
      <c r="L11" s="14">
        <v>541000</v>
      </c>
      <c r="M11" s="14">
        <v>564333.34</v>
      </c>
      <c r="N11" s="64">
        <v>8632564.5899999999</v>
      </c>
      <c r="O11" s="69">
        <v>541000</v>
      </c>
      <c r="P11" s="9"/>
      <c r="Q11" s="11">
        <f t="shared" si="1"/>
        <v>21145287.509999998</v>
      </c>
    </row>
    <row r="12" spans="1:25" ht="12.75" customHeight="1" x14ac:dyDescent="0.2">
      <c r="A12" s="29" t="s">
        <v>21</v>
      </c>
      <c r="B12" s="47">
        <v>306000</v>
      </c>
      <c r="C12" s="62">
        <v>126000</v>
      </c>
      <c r="D12" s="32">
        <f t="shared" si="4"/>
        <v>432000</v>
      </c>
      <c r="E12" s="9"/>
      <c r="F12" s="9">
        <v>50150.400000000001</v>
      </c>
      <c r="G12" s="10">
        <v>13924.32</v>
      </c>
      <c r="H12" s="11">
        <v>33091.199999999997</v>
      </c>
      <c r="I12" s="14">
        <v>12931.2</v>
      </c>
      <c r="J12" s="14">
        <v>36000</v>
      </c>
      <c r="K12" s="13">
        <v>28151.5</v>
      </c>
      <c r="L12" s="14">
        <v>28368.77</v>
      </c>
      <c r="M12" s="14">
        <v>33721.599999999999</v>
      </c>
      <c r="N12" s="64">
        <v>19187.2</v>
      </c>
      <c r="O12" s="69">
        <v>24422.400000000001</v>
      </c>
      <c r="P12" s="9"/>
      <c r="Q12" s="11">
        <f t="shared" si="1"/>
        <v>279948.59000000003</v>
      </c>
    </row>
    <row r="13" spans="1:25" ht="15" customHeight="1" x14ac:dyDescent="0.2">
      <c r="A13" s="22" t="s">
        <v>22</v>
      </c>
      <c r="B13" s="47">
        <v>17423719</v>
      </c>
      <c r="C13" s="61">
        <v>-243374</v>
      </c>
      <c r="D13" s="32">
        <f t="shared" si="4"/>
        <v>17180345</v>
      </c>
      <c r="E13" s="9">
        <v>1167347.8799999999</v>
      </c>
      <c r="F13" s="9">
        <v>1695136.97</v>
      </c>
      <c r="G13" s="10">
        <v>1501671.99</v>
      </c>
      <c r="H13" s="11">
        <v>1397699.08</v>
      </c>
      <c r="I13" s="14">
        <v>1387929.97</v>
      </c>
      <c r="J13" s="14">
        <v>1398499.69</v>
      </c>
      <c r="K13" s="13">
        <v>1402054.62</v>
      </c>
      <c r="L13" s="14">
        <v>1399279.42</v>
      </c>
      <c r="M13" s="14">
        <v>1411176.65</v>
      </c>
      <c r="N13" s="64">
        <v>1419586.15</v>
      </c>
      <c r="O13" s="69">
        <v>1438660.42</v>
      </c>
      <c r="P13" s="9"/>
      <c r="Q13" s="11">
        <f t="shared" si="1"/>
        <v>15619042.84</v>
      </c>
    </row>
    <row r="14" spans="1:25" ht="12.75" customHeight="1" x14ac:dyDescent="0.2">
      <c r="A14" s="28" t="s">
        <v>23</v>
      </c>
      <c r="B14" s="48">
        <f t="shared" ref="B14:G14" si="5">SUM(B15:B23)</f>
        <v>35149281</v>
      </c>
      <c r="C14" s="35">
        <f t="shared" si="5"/>
        <v>-1781865.71</v>
      </c>
      <c r="D14" s="31">
        <f t="shared" si="5"/>
        <v>33367415.289999999</v>
      </c>
      <c r="E14" s="17">
        <f t="shared" si="5"/>
        <v>592829.04</v>
      </c>
      <c r="F14" s="5">
        <f t="shared" si="5"/>
        <v>2481449.34</v>
      </c>
      <c r="G14" s="5">
        <f t="shared" si="5"/>
        <v>2726977.49</v>
      </c>
      <c r="H14" s="5">
        <f t="shared" ref="H14:N14" si="6">SUM(H15:H23)</f>
        <v>2517661.21</v>
      </c>
      <c r="I14" s="6">
        <f t="shared" si="6"/>
        <v>1982539.8299999998</v>
      </c>
      <c r="J14" s="17">
        <f t="shared" si="6"/>
        <v>1388747.73</v>
      </c>
      <c r="K14" s="5">
        <f t="shared" si="6"/>
        <v>1944686.84</v>
      </c>
      <c r="L14" s="6">
        <f t="shared" si="6"/>
        <v>3366635.34</v>
      </c>
      <c r="M14" s="6">
        <f t="shared" si="6"/>
        <v>3406265.98</v>
      </c>
      <c r="N14" s="63">
        <f t="shared" si="6"/>
        <v>2636224.2500000005</v>
      </c>
      <c r="O14" s="70">
        <f>SUM(O15:O23)</f>
        <v>4478819.29</v>
      </c>
      <c r="P14" s="18">
        <f>SUM(P15:P23)</f>
        <v>0</v>
      </c>
      <c r="Q14" s="6">
        <f t="shared" si="1"/>
        <v>27522836.34</v>
      </c>
    </row>
    <row r="15" spans="1:25" ht="18" customHeight="1" x14ac:dyDescent="0.2">
      <c r="A15" s="29" t="s">
        <v>24</v>
      </c>
      <c r="B15" s="47">
        <v>8415281</v>
      </c>
      <c r="C15" s="60">
        <v>0</v>
      </c>
      <c r="D15" s="32">
        <f t="shared" ref="D15:D23" si="7">+B15+C15</f>
        <v>8415281</v>
      </c>
      <c r="E15" s="9">
        <v>377659.04</v>
      </c>
      <c r="F15" s="9">
        <v>1277716.8899999999</v>
      </c>
      <c r="G15" s="10">
        <v>766900.48</v>
      </c>
      <c r="H15" s="11">
        <v>729068.55</v>
      </c>
      <c r="I15" s="14">
        <v>542775.23</v>
      </c>
      <c r="J15" s="14">
        <v>651031.03</v>
      </c>
      <c r="K15" s="13">
        <v>587561.66</v>
      </c>
      <c r="L15" s="14">
        <v>595416.72</v>
      </c>
      <c r="M15" s="14">
        <v>482274.21</v>
      </c>
      <c r="N15" s="64">
        <v>122218.73</v>
      </c>
      <c r="O15" s="69">
        <v>630461.05000000005</v>
      </c>
      <c r="P15" s="9"/>
      <c r="Q15" s="11">
        <f t="shared" si="1"/>
        <v>6763083.5899999999</v>
      </c>
    </row>
    <row r="16" spans="1:25" ht="13.5" customHeight="1" x14ac:dyDescent="0.2">
      <c r="A16" s="22" t="s">
        <v>25</v>
      </c>
      <c r="B16" s="47">
        <v>200000</v>
      </c>
      <c r="C16" s="60">
        <v>560000</v>
      </c>
      <c r="D16" s="32">
        <f t="shared" si="7"/>
        <v>760000</v>
      </c>
      <c r="E16" s="9">
        <v>0</v>
      </c>
      <c r="F16" s="9"/>
      <c r="G16" s="10"/>
      <c r="H16" s="11"/>
      <c r="I16" s="14">
        <v>144724.64000000001</v>
      </c>
      <c r="J16" s="14"/>
      <c r="K16" s="13"/>
      <c r="L16" s="14">
        <v>0</v>
      </c>
      <c r="M16" s="14">
        <v>50843.839999999997</v>
      </c>
      <c r="N16" s="64">
        <v>76405</v>
      </c>
      <c r="O16" s="69">
        <v>197702.63</v>
      </c>
      <c r="P16" s="9"/>
      <c r="Q16" s="11">
        <f t="shared" si="1"/>
        <v>469676.11</v>
      </c>
    </row>
    <row r="17" spans="1:17" ht="12.75" customHeight="1" x14ac:dyDescent="0.2">
      <c r="A17" s="29" t="s">
        <v>26</v>
      </c>
      <c r="B17" s="47">
        <v>3020000</v>
      </c>
      <c r="C17" s="60">
        <v>502043</v>
      </c>
      <c r="D17" s="32">
        <f t="shared" si="7"/>
        <v>3522043</v>
      </c>
      <c r="E17" s="9">
        <v>0</v>
      </c>
      <c r="F17" s="9"/>
      <c r="G17" s="10">
        <v>830725</v>
      </c>
      <c r="H17" s="11">
        <v>449780</v>
      </c>
      <c r="I17" s="14">
        <v>99675</v>
      </c>
      <c r="J17" s="14">
        <v>328795</v>
      </c>
      <c r="K17" s="13">
        <v>502122.5</v>
      </c>
      <c r="L17" s="14">
        <v>44887.5</v>
      </c>
      <c r="M17" s="14">
        <v>227360</v>
      </c>
      <c r="N17" s="64">
        <v>592720</v>
      </c>
      <c r="O17" s="69">
        <v>114065</v>
      </c>
      <c r="P17" s="9"/>
      <c r="Q17" s="11">
        <f t="shared" si="1"/>
        <v>3190130</v>
      </c>
    </row>
    <row r="18" spans="1:17" ht="12.75" customHeight="1" x14ac:dyDescent="0.2">
      <c r="A18" s="29" t="s">
        <v>27</v>
      </c>
      <c r="B18" s="47"/>
      <c r="C18" s="60">
        <v>160000</v>
      </c>
      <c r="D18" s="32">
        <f t="shared" si="7"/>
        <v>160000</v>
      </c>
      <c r="E18" s="9">
        <v>0</v>
      </c>
      <c r="F18" s="9"/>
      <c r="G18" s="10"/>
      <c r="H18" s="11">
        <v>95000</v>
      </c>
      <c r="I18" s="14">
        <v>2965</v>
      </c>
      <c r="J18" s="14">
        <v>25171</v>
      </c>
      <c r="K18" s="13">
        <v>7160</v>
      </c>
      <c r="L18" s="14">
        <v>5835</v>
      </c>
      <c r="M18" s="14">
        <v>0</v>
      </c>
      <c r="N18" s="64">
        <v>0</v>
      </c>
      <c r="O18" s="69">
        <v>0</v>
      </c>
      <c r="P18" s="9"/>
      <c r="Q18" s="11">
        <f t="shared" si="1"/>
        <v>136131</v>
      </c>
    </row>
    <row r="19" spans="1:17" ht="12.75" customHeight="1" x14ac:dyDescent="0.2">
      <c r="A19" s="29" t="s">
        <v>28</v>
      </c>
      <c r="B19" s="47">
        <v>15275000</v>
      </c>
      <c r="C19" s="61">
        <v>-7137000</v>
      </c>
      <c r="D19" s="32">
        <f t="shared" si="7"/>
        <v>8138000</v>
      </c>
      <c r="E19" s="9">
        <v>23600</v>
      </c>
      <c r="F19" s="9">
        <v>75975.45</v>
      </c>
      <c r="G19" s="10">
        <v>296986.12</v>
      </c>
      <c r="H19" s="11">
        <v>397021.1</v>
      </c>
      <c r="I19" s="14">
        <v>182962.76</v>
      </c>
      <c r="J19" s="14">
        <v>36021.1</v>
      </c>
      <c r="K19" s="13">
        <v>256318.38</v>
      </c>
      <c r="L19" s="14">
        <v>1923621.07</v>
      </c>
      <c r="M19" s="14">
        <v>974041.06</v>
      </c>
      <c r="N19" s="64">
        <v>1334471.72</v>
      </c>
      <c r="O19" s="69">
        <v>1835464.77</v>
      </c>
      <c r="P19" s="9"/>
      <c r="Q19" s="11">
        <f t="shared" si="1"/>
        <v>7336483.5299999993</v>
      </c>
    </row>
    <row r="20" spans="1:17" ht="12.75" customHeight="1" x14ac:dyDescent="0.2">
      <c r="A20" s="29" t="s">
        <v>29</v>
      </c>
      <c r="B20" s="47">
        <v>4000000</v>
      </c>
      <c r="C20" s="60">
        <v>601000</v>
      </c>
      <c r="D20" s="32">
        <f t="shared" si="7"/>
        <v>4601000</v>
      </c>
      <c r="E20" s="9">
        <v>191570</v>
      </c>
      <c r="F20" s="9">
        <v>278605.40000000002</v>
      </c>
      <c r="G20" s="10">
        <v>637323.47</v>
      </c>
      <c r="H20" s="11">
        <v>285345.40000000002</v>
      </c>
      <c r="I20" s="14">
        <v>493998</v>
      </c>
      <c r="J20" s="14">
        <v>289319.59999999998</v>
      </c>
      <c r="K20" s="13">
        <v>290783.59999999998</v>
      </c>
      <c r="L20" s="14">
        <v>618575.48</v>
      </c>
      <c r="M20" s="14">
        <v>298594.59999999998</v>
      </c>
      <c r="N20" s="64">
        <v>297106.09999999998</v>
      </c>
      <c r="O20" s="69">
        <v>334402.69</v>
      </c>
      <c r="P20" s="66"/>
      <c r="Q20" s="11">
        <f t="shared" si="1"/>
        <v>4015624.3400000003</v>
      </c>
    </row>
    <row r="21" spans="1:17" ht="22.5" customHeight="1" x14ac:dyDescent="0.2">
      <c r="A21" s="22" t="s">
        <v>30</v>
      </c>
      <c r="B21" s="47">
        <v>1550000</v>
      </c>
      <c r="C21" s="60">
        <v>1342000</v>
      </c>
      <c r="D21" s="32">
        <f t="shared" si="7"/>
        <v>2892000</v>
      </c>
      <c r="E21" s="9">
        <v>0</v>
      </c>
      <c r="F21" s="9"/>
      <c r="G21" s="10">
        <v>147252.42000000001</v>
      </c>
      <c r="H21" s="11">
        <v>366384.67</v>
      </c>
      <c r="I21" s="14">
        <v>326120</v>
      </c>
      <c r="J21" s="14">
        <v>0</v>
      </c>
      <c r="K21" s="13"/>
      <c r="L21" s="14">
        <v>9642.17</v>
      </c>
      <c r="M21" s="14">
        <v>454630.40000000002</v>
      </c>
      <c r="N21" s="64">
        <v>140732.70000000001</v>
      </c>
      <c r="O21" s="69">
        <v>1192484.3500000001</v>
      </c>
      <c r="P21" s="9"/>
      <c r="Q21" s="11">
        <f t="shared" si="1"/>
        <v>2637246.71</v>
      </c>
    </row>
    <row r="22" spans="1:17" ht="27.75" customHeight="1" x14ac:dyDescent="0.2">
      <c r="A22" s="22" t="s">
        <v>31</v>
      </c>
      <c r="B22" s="47">
        <v>2089000</v>
      </c>
      <c r="C22" s="60">
        <v>25660</v>
      </c>
      <c r="D22" s="32">
        <f t="shared" si="7"/>
        <v>2114660</v>
      </c>
      <c r="E22" s="9">
        <v>0</v>
      </c>
      <c r="F22" s="9">
        <v>849151.6</v>
      </c>
      <c r="G22" s="10">
        <v>47790</v>
      </c>
      <c r="H22" s="11">
        <v>195061.49</v>
      </c>
      <c r="I22" s="14">
        <v>38940</v>
      </c>
      <c r="J22" s="14">
        <v>58410</v>
      </c>
      <c r="K22" s="13">
        <v>119180</v>
      </c>
      <c r="L22" s="14">
        <v>40710</v>
      </c>
      <c r="M22" s="14">
        <v>135700</v>
      </c>
      <c r="N22" s="64">
        <v>72570</v>
      </c>
      <c r="O22" s="69">
        <v>109740</v>
      </c>
      <c r="P22" s="9"/>
      <c r="Q22" s="11">
        <f t="shared" si="1"/>
        <v>1667253.0899999999</v>
      </c>
    </row>
    <row r="23" spans="1:17" ht="15" customHeight="1" x14ac:dyDescent="0.2">
      <c r="A23" s="22" t="s">
        <v>32</v>
      </c>
      <c r="B23" s="49">
        <v>600000</v>
      </c>
      <c r="C23" s="60">
        <v>2164431.29</v>
      </c>
      <c r="D23" s="32">
        <f t="shared" si="7"/>
        <v>2764431.29</v>
      </c>
      <c r="E23" s="9">
        <v>0</v>
      </c>
      <c r="F23" s="8"/>
      <c r="G23" s="15"/>
      <c r="H23" s="11"/>
      <c r="I23" s="14">
        <v>150379.20000000001</v>
      </c>
      <c r="J23" s="14">
        <v>0</v>
      </c>
      <c r="K23" s="13">
        <v>181560.7</v>
      </c>
      <c r="L23" s="14">
        <v>127947.4</v>
      </c>
      <c r="M23" s="14">
        <v>782821.87</v>
      </c>
      <c r="N23" s="64">
        <v>0</v>
      </c>
      <c r="O23" s="69">
        <v>64498.8</v>
      </c>
      <c r="P23" s="9"/>
      <c r="Q23" s="11">
        <f t="shared" si="1"/>
        <v>1307207.97</v>
      </c>
    </row>
    <row r="24" spans="1:17" ht="17.25" customHeight="1" x14ac:dyDescent="0.2">
      <c r="A24" s="28" t="s">
        <v>33</v>
      </c>
      <c r="B24" s="48">
        <f>SUM(B25:B31)</f>
        <v>28509000</v>
      </c>
      <c r="C24" s="36">
        <f>SUM(C25:C31)</f>
        <v>3850352</v>
      </c>
      <c r="D24" s="31">
        <f>SUM(D25:D31)</f>
        <v>32359352</v>
      </c>
      <c r="E24" s="17">
        <v>0</v>
      </c>
      <c r="F24" s="5"/>
      <c r="G24" s="5">
        <f>SUM(G25:G31)</f>
        <v>20060</v>
      </c>
      <c r="H24" s="6">
        <f>SUM(H25:H31)</f>
        <v>906244.7</v>
      </c>
      <c r="I24" s="6">
        <f t="shared" ref="I24:P24" si="8">SUM(I25:I31)</f>
        <v>3213698</v>
      </c>
      <c r="J24" s="18">
        <f t="shared" si="8"/>
        <v>189105.56</v>
      </c>
      <c r="K24" s="7">
        <f>SUM(K25:K31)</f>
        <v>322447.18</v>
      </c>
      <c r="L24" s="7">
        <f t="shared" si="8"/>
        <v>387127.75</v>
      </c>
      <c r="M24" s="7">
        <f t="shared" si="8"/>
        <v>5614988.7199999997</v>
      </c>
      <c r="N24" s="63">
        <f t="shared" si="8"/>
        <v>192327.6</v>
      </c>
      <c r="O24" s="70">
        <f t="shared" si="8"/>
        <v>1100970.72</v>
      </c>
      <c r="P24" s="18">
        <f t="shared" si="8"/>
        <v>0</v>
      </c>
      <c r="Q24" s="6">
        <f t="shared" si="1"/>
        <v>11946970.23</v>
      </c>
    </row>
    <row r="25" spans="1:17" ht="17.25" customHeight="1" x14ac:dyDescent="0.2">
      <c r="A25" s="22" t="s">
        <v>34</v>
      </c>
      <c r="B25" s="47">
        <v>840000</v>
      </c>
      <c r="C25" s="27">
        <v>0</v>
      </c>
      <c r="D25" s="32">
        <f>+B25+C25</f>
        <v>840000</v>
      </c>
      <c r="E25" s="9">
        <v>0</v>
      </c>
      <c r="F25" s="8"/>
      <c r="G25" s="8"/>
      <c r="H25" s="11">
        <v>7000.5</v>
      </c>
      <c r="I25" s="14">
        <v>0</v>
      </c>
      <c r="J25" s="14">
        <v>119790</v>
      </c>
      <c r="K25" s="12"/>
      <c r="L25" s="14">
        <v>8280</v>
      </c>
      <c r="M25" s="14">
        <v>8400</v>
      </c>
      <c r="N25" s="64">
        <v>89077.6</v>
      </c>
      <c r="O25" s="69">
        <v>33120</v>
      </c>
      <c r="P25" s="9"/>
      <c r="Q25" s="11">
        <f t="shared" si="1"/>
        <v>265668.09999999998</v>
      </c>
    </row>
    <row r="26" spans="1:17" ht="16.5" customHeight="1" x14ac:dyDescent="0.2">
      <c r="A26" s="29" t="s">
        <v>35</v>
      </c>
      <c r="B26" s="47">
        <v>10350000</v>
      </c>
      <c r="C26" s="27">
        <v>-9100000</v>
      </c>
      <c r="D26" s="32">
        <f t="shared" ref="D26:D31" si="9">+B26+C26</f>
        <v>1250000</v>
      </c>
      <c r="E26" s="9">
        <v>0</v>
      </c>
      <c r="F26" s="8"/>
      <c r="G26" s="8"/>
      <c r="H26" s="11"/>
      <c r="I26" s="14">
        <v>0</v>
      </c>
      <c r="J26" s="14">
        <v>14632</v>
      </c>
      <c r="K26" s="12">
        <v>299979.59999999998</v>
      </c>
      <c r="L26" s="14">
        <v>0</v>
      </c>
      <c r="M26" s="14">
        <v>0</v>
      </c>
      <c r="N26" s="64">
        <v>0</v>
      </c>
      <c r="O26" s="69">
        <v>0</v>
      </c>
      <c r="P26" s="9"/>
      <c r="Q26" s="11">
        <f t="shared" si="1"/>
        <v>314611.59999999998</v>
      </c>
    </row>
    <row r="27" spans="1:17" ht="16.5" customHeight="1" x14ac:dyDescent="0.2">
      <c r="A27" s="22" t="s">
        <v>36</v>
      </c>
      <c r="B27" s="47">
        <v>1480000</v>
      </c>
      <c r="C27" s="27">
        <v>810000</v>
      </c>
      <c r="D27" s="32">
        <f t="shared" si="9"/>
        <v>2290000</v>
      </c>
      <c r="E27" s="9">
        <v>0</v>
      </c>
      <c r="F27" s="8"/>
      <c r="G27" s="15">
        <v>20060</v>
      </c>
      <c r="H27" s="11">
        <v>36745.199999999997</v>
      </c>
      <c r="I27" s="14">
        <v>213698</v>
      </c>
      <c r="J27" s="14"/>
      <c r="K27" s="12"/>
      <c r="L27" s="14">
        <v>88500</v>
      </c>
      <c r="M27" s="14">
        <v>203432</v>
      </c>
      <c r="N27" s="64">
        <v>0</v>
      </c>
      <c r="O27" s="69">
        <v>77124.800000000003</v>
      </c>
      <c r="P27" s="9"/>
      <c r="Q27" s="11">
        <f t="shared" si="1"/>
        <v>639560</v>
      </c>
    </row>
    <row r="28" spans="1:17" ht="16.5" customHeight="1" x14ac:dyDescent="0.2">
      <c r="A28" s="22" t="s">
        <v>37</v>
      </c>
      <c r="B28" s="47">
        <v>230000</v>
      </c>
      <c r="C28" s="27">
        <v>80000</v>
      </c>
      <c r="D28" s="32">
        <f>+B28+C28</f>
        <v>310000</v>
      </c>
      <c r="E28" s="9">
        <v>0</v>
      </c>
      <c r="F28" s="8"/>
      <c r="G28" s="8"/>
      <c r="H28" s="11"/>
      <c r="I28" s="14">
        <v>0</v>
      </c>
      <c r="J28" s="14"/>
      <c r="K28" s="12"/>
      <c r="L28" s="14">
        <v>0</v>
      </c>
      <c r="M28" s="14">
        <v>0</v>
      </c>
      <c r="N28" s="64">
        <v>0</v>
      </c>
      <c r="O28" s="69">
        <v>212164</v>
      </c>
      <c r="P28" s="9"/>
      <c r="Q28" s="11">
        <f t="shared" si="1"/>
        <v>212164</v>
      </c>
    </row>
    <row r="29" spans="1:17" ht="26.25" customHeight="1" x14ac:dyDescent="0.2">
      <c r="A29" s="22" t="s">
        <v>38</v>
      </c>
      <c r="B29" s="50"/>
      <c r="C29" s="27">
        <f>70000+4575000</f>
        <v>4645000</v>
      </c>
      <c r="D29" s="32">
        <f>+B29+C29</f>
        <v>4645000</v>
      </c>
      <c r="E29" s="9">
        <v>0</v>
      </c>
      <c r="F29" s="8"/>
      <c r="G29" s="8"/>
      <c r="H29" s="11"/>
      <c r="I29" s="14">
        <v>0</v>
      </c>
      <c r="J29" s="14"/>
      <c r="K29" s="12"/>
      <c r="L29" s="14">
        <v>0</v>
      </c>
      <c r="M29" s="14"/>
      <c r="N29" s="64">
        <v>0</v>
      </c>
      <c r="O29" s="69">
        <v>0</v>
      </c>
      <c r="P29" s="9"/>
      <c r="Q29" s="11">
        <f t="shared" si="1"/>
        <v>0</v>
      </c>
    </row>
    <row r="30" spans="1:17" ht="26.25" customHeight="1" x14ac:dyDescent="0.2">
      <c r="A30" s="22" t="s">
        <v>39</v>
      </c>
      <c r="B30" s="47">
        <v>12100000</v>
      </c>
      <c r="C30" s="27">
        <v>140000</v>
      </c>
      <c r="D30" s="32">
        <f t="shared" si="9"/>
        <v>12240000</v>
      </c>
      <c r="E30" s="9">
        <v>0</v>
      </c>
      <c r="F30" s="8"/>
      <c r="G30" s="15"/>
      <c r="H30" s="11"/>
      <c r="I30" s="14">
        <v>3000000</v>
      </c>
      <c r="J30" s="14">
        <v>25960</v>
      </c>
      <c r="K30" s="12"/>
      <c r="L30" s="14"/>
      <c r="M30" s="14">
        <v>5006018</v>
      </c>
      <c r="N30" s="64">
        <v>0</v>
      </c>
      <c r="O30" s="69">
        <v>7726.68</v>
      </c>
      <c r="P30" s="9"/>
      <c r="Q30" s="11">
        <f t="shared" si="1"/>
        <v>8039704.6799999997</v>
      </c>
    </row>
    <row r="31" spans="1:17" ht="17.25" customHeight="1" x14ac:dyDescent="0.2">
      <c r="A31" s="29" t="s">
        <v>40</v>
      </c>
      <c r="B31" s="47">
        <v>3509000</v>
      </c>
      <c r="C31" s="27">
        <f>3200000+160000+3915352</f>
        <v>7275352</v>
      </c>
      <c r="D31" s="32">
        <f t="shared" si="9"/>
        <v>10784352</v>
      </c>
      <c r="E31" s="9">
        <v>0</v>
      </c>
      <c r="F31" s="8"/>
      <c r="G31" s="15"/>
      <c r="H31" s="11">
        <v>862499</v>
      </c>
      <c r="I31" s="14">
        <v>0</v>
      </c>
      <c r="J31" s="14">
        <v>28723.56</v>
      </c>
      <c r="K31" s="12">
        <v>22467.58</v>
      </c>
      <c r="L31" s="14">
        <v>290347.75</v>
      </c>
      <c r="M31" s="14">
        <v>397138.72</v>
      </c>
      <c r="N31" s="64">
        <v>103250</v>
      </c>
      <c r="O31" s="69">
        <v>770835.24</v>
      </c>
      <c r="P31" s="9"/>
      <c r="Q31" s="11">
        <f t="shared" si="1"/>
        <v>2475261.85</v>
      </c>
    </row>
    <row r="32" spans="1:17" ht="17.25" customHeight="1" x14ac:dyDescent="0.2">
      <c r="A32" s="33" t="s">
        <v>55</v>
      </c>
      <c r="B32" s="51"/>
      <c r="C32" s="27">
        <f>+C33</f>
        <v>2731648</v>
      </c>
      <c r="D32" s="31">
        <v>2731648</v>
      </c>
      <c r="E32" s="9"/>
      <c r="F32" s="8"/>
      <c r="G32" s="15"/>
      <c r="H32" s="11"/>
      <c r="I32" s="14"/>
      <c r="J32" s="14"/>
      <c r="K32" s="12"/>
      <c r="L32" s="14"/>
      <c r="M32" s="14"/>
      <c r="N32" s="64"/>
      <c r="O32" s="69">
        <v>0</v>
      </c>
      <c r="P32" s="26"/>
      <c r="Q32" s="11"/>
    </row>
    <row r="33" spans="1:25" ht="17.25" customHeight="1" x14ac:dyDescent="0.2">
      <c r="A33" s="34" t="s">
        <v>56</v>
      </c>
      <c r="B33" s="52"/>
      <c r="C33" s="32">
        <v>2731648</v>
      </c>
      <c r="D33" s="32">
        <v>2731648</v>
      </c>
      <c r="E33" s="9"/>
      <c r="F33" s="8"/>
      <c r="G33" s="15"/>
      <c r="H33" s="11"/>
      <c r="I33" s="14"/>
      <c r="J33" s="14"/>
      <c r="K33" s="12"/>
      <c r="L33" s="14"/>
      <c r="M33" s="14"/>
      <c r="N33" s="64"/>
      <c r="O33" s="69">
        <v>0</v>
      </c>
      <c r="P33" s="26"/>
      <c r="Q33" s="11"/>
    </row>
    <row r="34" spans="1:25" ht="28.5" customHeight="1" x14ac:dyDescent="0.2">
      <c r="A34" s="30" t="s">
        <v>41</v>
      </c>
      <c r="B34" s="48">
        <f>SUM(B35:B41)</f>
        <v>1720000</v>
      </c>
      <c r="C34" s="35">
        <f>SUM(C35:C41)</f>
        <v>18951370</v>
      </c>
      <c r="D34" s="31">
        <f>SUM(D35:D41)</f>
        <v>20671370</v>
      </c>
      <c r="E34" s="17">
        <v>0</v>
      </c>
      <c r="F34" s="5">
        <v>0</v>
      </c>
      <c r="G34" s="5"/>
      <c r="H34" s="6"/>
      <c r="I34" s="6"/>
      <c r="J34" s="18"/>
      <c r="K34" s="7">
        <f>+K35</f>
        <v>805678.83</v>
      </c>
      <c r="L34" s="7">
        <f>SUM(L35:L41)</f>
        <v>10066142</v>
      </c>
      <c r="M34" s="7">
        <f>SUM(M35:M41)</f>
        <v>703280</v>
      </c>
      <c r="N34" s="63">
        <f>SUM(N35:N41)</f>
        <v>0</v>
      </c>
      <c r="O34" s="70">
        <f>SUM(O35:O41)</f>
        <v>820666.58</v>
      </c>
      <c r="P34" s="18"/>
      <c r="Q34" s="6">
        <f>SUM(E34:P34)</f>
        <v>12395767.41</v>
      </c>
    </row>
    <row r="35" spans="1:25" ht="16.5" customHeight="1" x14ac:dyDescent="0.2">
      <c r="A35" s="29" t="s">
        <v>42</v>
      </c>
      <c r="B35" s="47">
        <v>1720000</v>
      </c>
      <c r="C35" s="27">
        <v>1914000</v>
      </c>
      <c r="D35" s="32">
        <f>+B35+C35</f>
        <v>3634000</v>
      </c>
      <c r="E35" s="9">
        <v>0</v>
      </c>
      <c r="F35" s="8"/>
      <c r="G35" s="8"/>
      <c r="H35" s="11"/>
      <c r="I35" s="14"/>
      <c r="J35" s="14"/>
      <c r="K35" s="12">
        <v>805678.83</v>
      </c>
      <c r="L35" s="14">
        <v>109032</v>
      </c>
      <c r="M35" s="14"/>
      <c r="N35" s="64">
        <v>0</v>
      </c>
      <c r="O35" s="69">
        <v>820666.58</v>
      </c>
      <c r="P35" s="9"/>
      <c r="Q35" s="11">
        <f>SUM(E35:P35)</f>
        <v>1735377.41</v>
      </c>
    </row>
    <row r="36" spans="1:25" ht="25.5" customHeight="1" x14ac:dyDescent="0.2">
      <c r="A36" s="22" t="s">
        <v>43</v>
      </c>
      <c r="B36" s="47"/>
      <c r="C36" s="27">
        <v>1090000</v>
      </c>
      <c r="D36" s="32">
        <f>+B36+C36</f>
        <v>1090000</v>
      </c>
      <c r="E36" s="9"/>
      <c r="F36" s="8"/>
      <c r="G36" s="9"/>
      <c r="H36" s="11"/>
      <c r="I36" s="14"/>
      <c r="J36" s="14"/>
      <c r="K36" s="12"/>
      <c r="L36" s="14">
        <v>0</v>
      </c>
      <c r="M36" s="14">
        <v>693604</v>
      </c>
      <c r="N36" s="64">
        <v>0</v>
      </c>
      <c r="O36" s="69"/>
      <c r="P36" s="9"/>
      <c r="Q36" s="11">
        <f>SUM(E36:P36)</f>
        <v>693604</v>
      </c>
    </row>
    <row r="37" spans="1:25" ht="15.75" customHeight="1" x14ac:dyDescent="0.2">
      <c r="A37" s="22" t="s">
        <v>52</v>
      </c>
      <c r="B37" s="47"/>
      <c r="C37" s="27">
        <v>15000</v>
      </c>
      <c r="D37" s="32">
        <f t="shared" ref="D37:D41" si="10">+B37+C37</f>
        <v>15000</v>
      </c>
      <c r="E37" s="9"/>
      <c r="F37" s="8"/>
      <c r="G37" s="9"/>
      <c r="H37" s="11"/>
      <c r="I37" s="14"/>
      <c r="J37" s="14"/>
      <c r="K37" s="12"/>
      <c r="L37" s="14"/>
      <c r="M37" s="14">
        <v>0</v>
      </c>
      <c r="N37" s="64">
        <v>0</v>
      </c>
      <c r="O37" s="69"/>
      <c r="P37" s="9"/>
      <c r="Q37" s="11"/>
    </row>
    <row r="38" spans="1:25" ht="24.75" customHeight="1" x14ac:dyDescent="0.2">
      <c r="A38" s="22" t="s">
        <v>53</v>
      </c>
      <c r="B38" s="47"/>
      <c r="C38" s="27">
        <v>12025000</v>
      </c>
      <c r="D38" s="32">
        <f t="shared" si="10"/>
        <v>12025000</v>
      </c>
      <c r="E38" s="9"/>
      <c r="F38" s="8"/>
      <c r="G38" s="9"/>
      <c r="H38" s="11"/>
      <c r="I38" s="14"/>
      <c r="J38" s="14"/>
      <c r="K38" s="12"/>
      <c r="L38" s="14">
        <v>9675090</v>
      </c>
      <c r="M38" s="14">
        <v>0</v>
      </c>
      <c r="N38" s="64">
        <v>0</v>
      </c>
      <c r="O38" s="69"/>
      <c r="P38" s="9"/>
      <c r="Q38" s="11"/>
    </row>
    <row r="39" spans="1:25" ht="14.25" customHeight="1" x14ac:dyDescent="0.2">
      <c r="A39" s="16" t="s">
        <v>44</v>
      </c>
      <c r="B39" s="47"/>
      <c r="C39" s="27">
        <v>1607370</v>
      </c>
      <c r="D39" s="32">
        <f t="shared" si="10"/>
        <v>1607370</v>
      </c>
      <c r="E39" s="17"/>
      <c r="F39" s="5"/>
      <c r="G39" s="17"/>
      <c r="H39" s="6"/>
      <c r="I39" s="18"/>
      <c r="J39" s="18"/>
      <c r="K39" s="7"/>
      <c r="L39" s="14">
        <v>282020</v>
      </c>
      <c r="M39" s="14">
        <v>9676</v>
      </c>
      <c r="N39" s="64">
        <v>0</v>
      </c>
      <c r="O39" s="69"/>
      <c r="P39" s="9"/>
      <c r="Q39" s="11">
        <f>SUM(E39:P39)</f>
        <v>291696</v>
      </c>
      <c r="R39" s="1"/>
      <c r="S39" s="1"/>
      <c r="T39" s="1"/>
      <c r="U39" s="1"/>
      <c r="V39" s="1"/>
      <c r="W39" s="1"/>
      <c r="X39" s="1"/>
      <c r="Y39" s="1"/>
    </row>
    <row r="40" spans="1:25" ht="13.5" customHeight="1" x14ac:dyDescent="0.2">
      <c r="A40" s="16" t="s">
        <v>45</v>
      </c>
      <c r="B40" s="47"/>
      <c r="C40" s="27">
        <v>900000</v>
      </c>
      <c r="D40" s="32">
        <f t="shared" si="10"/>
        <v>900000</v>
      </c>
      <c r="E40" s="17"/>
      <c r="F40" s="5"/>
      <c r="G40" s="17"/>
      <c r="H40" s="6"/>
      <c r="I40" s="18"/>
      <c r="J40" s="18"/>
      <c r="K40" s="7"/>
      <c r="L40" s="18"/>
      <c r="M40" s="14"/>
      <c r="N40" s="64">
        <v>0</v>
      </c>
      <c r="O40" s="70"/>
      <c r="P40" s="9"/>
      <c r="Q40" s="11">
        <f>SUM(E40:P40)</f>
        <v>0</v>
      </c>
      <c r="R40" s="1"/>
      <c r="S40" s="1"/>
      <c r="T40" s="1"/>
      <c r="U40" s="1"/>
      <c r="V40" s="1"/>
      <c r="W40" s="1"/>
      <c r="X40" s="1"/>
      <c r="Y40" s="1"/>
    </row>
    <row r="41" spans="1:25" ht="14.25" customHeight="1" thickBot="1" x14ac:dyDescent="0.25">
      <c r="A41" s="19" t="s">
        <v>46</v>
      </c>
      <c r="B41" s="47"/>
      <c r="C41" s="27">
        <v>1400000</v>
      </c>
      <c r="D41" s="32">
        <f t="shared" si="10"/>
        <v>1400000</v>
      </c>
      <c r="E41" s="17"/>
      <c r="F41" s="5"/>
      <c r="G41" s="17"/>
      <c r="H41" s="6"/>
      <c r="I41" s="18"/>
      <c r="J41" s="18"/>
      <c r="K41" s="7"/>
      <c r="L41" s="18"/>
      <c r="M41" s="18"/>
      <c r="N41" s="63">
        <v>0</v>
      </c>
      <c r="O41" s="70"/>
      <c r="P41" s="9"/>
      <c r="Q41" s="11">
        <f>SUM(E41:P41)</f>
        <v>0</v>
      </c>
      <c r="R41" s="1"/>
      <c r="S41" s="1"/>
      <c r="T41" s="1"/>
      <c r="U41" s="1"/>
      <c r="V41" s="1"/>
      <c r="W41" s="1"/>
      <c r="X41" s="1"/>
      <c r="Y41" s="1"/>
    </row>
    <row r="42" spans="1:25" ht="22.5" customHeight="1" thickBot="1" x14ac:dyDescent="0.3">
      <c r="A42" s="37" t="s">
        <v>47</v>
      </c>
      <c r="B42" s="38">
        <f>+B9+B14+B24+B34+B32</f>
        <v>224695000</v>
      </c>
      <c r="C42" s="38">
        <f t="shared" ref="C42:D42" si="11">+C9+C14+C24+C34+C32</f>
        <v>32192956.460000001</v>
      </c>
      <c r="D42" s="38">
        <f t="shared" si="11"/>
        <v>256887956.46000001</v>
      </c>
      <c r="E42" s="39">
        <f t="shared" ref="E42:P42" si="12">E9+E14+E24+E34</f>
        <v>9487533.1699999981</v>
      </c>
      <c r="F42" s="40">
        <f t="shared" si="12"/>
        <v>16712842.960000001</v>
      </c>
      <c r="G42" s="40">
        <f t="shared" si="12"/>
        <v>14842490.050000001</v>
      </c>
      <c r="H42" s="41">
        <f t="shared" si="12"/>
        <v>14962863.969999999</v>
      </c>
      <c r="I42" s="42">
        <f t="shared" si="12"/>
        <v>16712375.51</v>
      </c>
      <c r="J42" s="43">
        <f t="shared" si="12"/>
        <v>20301781.830000002</v>
      </c>
      <c r="K42" s="44">
        <f t="shared" si="12"/>
        <v>14579621.770000001</v>
      </c>
      <c r="L42" s="45">
        <f t="shared" si="12"/>
        <v>25117499.670000002</v>
      </c>
      <c r="M42" s="42">
        <f t="shared" si="12"/>
        <v>21518871.960000001</v>
      </c>
      <c r="N42" s="65">
        <f t="shared" si="12"/>
        <v>22281246.039999999</v>
      </c>
      <c r="O42" s="71">
        <f t="shared" si="12"/>
        <v>27790211.419999994</v>
      </c>
      <c r="P42" s="67">
        <f t="shared" si="12"/>
        <v>0</v>
      </c>
      <c r="Q42" s="46">
        <f>Q9+Q14+Q24+Q34</f>
        <v>204307338.34999999</v>
      </c>
    </row>
    <row r="43" spans="1:25" ht="12.75" customHeight="1" x14ac:dyDescent="0.2">
      <c r="A43" s="72" t="s">
        <v>48</v>
      </c>
      <c r="B43" s="73"/>
      <c r="C43" s="73"/>
      <c r="D43" s="73"/>
      <c r="E43" s="56"/>
      <c r="F43" s="57"/>
      <c r="P43" s="4"/>
    </row>
    <row r="44" spans="1:25" ht="14.25" customHeight="1" x14ac:dyDescent="0.2">
      <c r="A44" s="72" t="s">
        <v>65</v>
      </c>
      <c r="B44" s="59"/>
      <c r="C44" s="59"/>
      <c r="D44" s="59"/>
      <c r="E44" s="55"/>
      <c r="F44" s="57"/>
      <c r="P44" s="4"/>
    </row>
    <row r="45" spans="1:25" ht="12.75" customHeight="1" x14ac:dyDescent="0.2">
      <c r="A45" s="72" t="s">
        <v>66</v>
      </c>
      <c r="B45" s="59"/>
      <c r="C45" s="59"/>
      <c r="D45" s="59"/>
      <c r="E45" s="55"/>
      <c r="F45" s="58"/>
      <c r="P45" s="4"/>
    </row>
    <row r="46" spans="1:25" ht="12.75" customHeight="1" x14ac:dyDescent="0.2">
      <c r="A46" s="72" t="s">
        <v>67</v>
      </c>
      <c r="B46" s="72"/>
      <c r="C46" s="74"/>
      <c r="D46" s="74"/>
      <c r="E46" s="55"/>
      <c r="F46" s="57"/>
      <c r="P46" s="4"/>
    </row>
    <row r="47" spans="1:25" ht="12.75" customHeight="1" x14ac:dyDescent="0.2">
      <c r="A47" s="72" t="s">
        <v>68</v>
      </c>
      <c r="B47" s="72"/>
      <c r="C47" s="74"/>
      <c r="D47" s="74"/>
      <c r="E47" s="55"/>
      <c r="F47" s="57"/>
      <c r="P47" s="4"/>
    </row>
    <row r="48" spans="1:25" ht="12.75" customHeight="1" x14ac:dyDescent="0.2">
      <c r="A48" s="72" t="s">
        <v>62</v>
      </c>
      <c r="B48" s="72"/>
      <c r="C48" s="74"/>
      <c r="D48" s="74"/>
      <c r="E48" s="55"/>
      <c r="F48" s="57"/>
      <c r="P48" s="4"/>
    </row>
    <row r="49" spans="1:16" ht="12.75" customHeight="1" x14ac:dyDescent="0.2">
      <c r="A49" s="75" t="s">
        <v>69</v>
      </c>
      <c r="B49" s="76"/>
      <c r="C49" s="74"/>
      <c r="D49" s="74"/>
      <c r="E49" s="55"/>
      <c r="F49" s="57"/>
    </row>
    <row r="50" spans="1:16" ht="12.75" customHeight="1" x14ac:dyDescent="0.2">
      <c r="A50" s="76" t="s">
        <v>63</v>
      </c>
      <c r="B50" s="76"/>
      <c r="C50" s="77"/>
      <c r="D50" s="77"/>
      <c r="E50" s="55"/>
      <c r="F50" s="57"/>
    </row>
    <row r="51" spans="1:16" ht="12.75" customHeight="1" x14ac:dyDescent="0.2">
      <c r="A51" s="76" t="s">
        <v>64</v>
      </c>
      <c r="B51" s="76"/>
      <c r="C51" s="74"/>
      <c r="D51" s="74"/>
      <c r="E51" s="55"/>
      <c r="F51" s="57"/>
    </row>
    <row r="52" spans="1:16" ht="12.75" customHeight="1" x14ac:dyDescent="0.25">
      <c r="A52" s="53"/>
      <c r="B52" s="53"/>
      <c r="C52" s="20"/>
    </row>
    <row r="53" spans="1:16" ht="12.75" customHeight="1" x14ac:dyDescent="0.25">
      <c r="B53" s="54"/>
      <c r="C53" s="20"/>
      <c r="E53" s="23" t="s">
        <v>49</v>
      </c>
      <c r="I53" s="23" t="s">
        <v>51</v>
      </c>
      <c r="N53" s="20" t="s">
        <v>71</v>
      </c>
      <c r="P53" s="4"/>
    </row>
    <row r="54" spans="1:16" ht="15" customHeight="1" x14ac:dyDescent="0.25">
      <c r="B54" s="54"/>
      <c r="E54" s="23" t="s">
        <v>60</v>
      </c>
      <c r="I54" s="23" t="s">
        <v>70</v>
      </c>
      <c r="N54" s="20" t="s">
        <v>50</v>
      </c>
      <c r="P54" s="4"/>
    </row>
    <row r="55" spans="1:16" ht="17.25" customHeight="1" x14ac:dyDescent="0.2"/>
    <row r="57" spans="1:16" ht="17.25" customHeight="1" x14ac:dyDescent="0.2"/>
    <row r="58" spans="1:16" ht="17.25" customHeight="1" x14ac:dyDescent="0.2">
      <c r="P58" s="4"/>
    </row>
    <row r="59" spans="1:16" ht="12.75" customHeight="1" x14ac:dyDescent="0.2">
      <c r="P59" s="4"/>
    </row>
    <row r="60" spans="1:16" ht="12.75" customHeight="1" x14ac:dyDescent="0.2">
      <c r="P60" s="4"/>
    </row>
    <row r="61" spans="1:16" ht="12.75" customHeight="1" x14ac:dyDescent="0.25">
      <c r="F61" s="20"/>
      <c r="G61" s="20"/>
      <c r="H61" s="21"/>
      <c r="I61" s="21"/>
      <c r="P61" s="4"/>
    </row>
    <row r="62" spans="1:16" ht="12.75" customHeight="1" x14ac:dyDescent="0.25">
      <c r="F62" s="20"/>
      <c r="G62" s="20"/>
      <c r="I62" s="20"/>
      <c r="P62" s="4"/>
    </row>
    <row r="63" spans="1:16" ht="12.75" customHeight="1" x14ac:dyDescent="0.2">
      <c r="P63" s="4"/>
    </row>
    <row r="64" spans="1:16" ht="12.75" customHeight="1" x14ac:dyDescent="0.2">
      <c r="P64" s="4"/>
    </row>
    <row r="65" spans="16:16" ht="12.75" customHeight="1" x14ac:dyDescent="0.2">
      <c r="P65" s="4"/>
    </row>
    <row r="66" spans="16:16" ht="12.75" customHeight="1" x14ac:dyDescent="0.2">
      <c r="P66" s="4"/>
    </row>
    <row r="67" spans="16:16" ht="12.75" customHeight="1" x14ac:dyDescent="0.2">
      <c r="P67" s="4"/>
    </row>
    <row r="68" spans="16:16" ht="12.75" customHeight="1" x14ac:dyDescent="0.2">
      <c r="P68" s="4"/>
    </row>
    <row r="69" spans="16:16" ht="12.75" customHeight="1" x14ac:dyDescent="0.2">
      <c r="P69" s="4"/>
    </row>
    <row r="70" spans="16:16" ht="12.75" customHeight="1" x14ac:dyDescent="0.2">
      <c r="P70" s="4"/>
    </row>
    <row r="71" spans="16:16" ht="12.75" customHeight="1" x14ac:dyDescent="0.2">
      <c r="P71" s="4"/>
    </row>
    <row r="72" spans="16:16" ht="12.75" customHeight="1" x14ac:dyDescent="0.2">
      <c r="P72" s="4"/>
    </row>
    <row r="73" spans="16:16" ht="12.75" customHeight="1" x14ac:dyDescent="0.2">
      <c r="P73" s="4"/>
    </row>
    <row r="74" spans="16:16" ht="12.75" customHeight="1" x14ac:dyDescent="0.2">
      <c r="P74" s="4"/>
    </row>
    <row r="75" spans="16:16" ht="12.75" customHeight="1" x14ac:dyDescent="0.2">
      <c r="P75" s="4"/>
    </row>
    <row r="76" spans="16:16" ht="12.75" customHeight="1" x14ac:dyDescent="0.2">
      <c r="P76" s="4"/>
    </row>
    <row r="77" spans="16:16" ht="12.75" customHeight="1" x14ac:dyDescent="0.2">
      <c r="P77" s="4"/>
    </row>
    <row r="78" spans="16:16" ht="12.75" customHeight="1" x14ac:dyDescent="0.2">
      <c r="P78" s="4"/>
    </row>
    <row r="79" spans="16:16" ht="12.75" customHeight="1" x14ac:dyDescent="0.2">
      <c r="P79" s="4"/>
    </row>
    <row r="80" spans="16:16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</sheetData>
  <mergeCells count="5">
    <mergeCell ref="A1:Q1"/>
    <mergeCell ref="A5:Q5"/>
    <mergeCell ref="A4:Q4"/>
    <mergeCell ref="A3:Q3"/>
    <mergeCell ref="A2:Q2"/>
  </mergeCells>
  <printOptions horizontalCentered="1" verticalCentered="1"/>
  <pageMargins left="0" right="0" top="0" bottom="0" header="0" footer="0"/>
  <pageSetup paperSize="5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2022-12-08T19:17:58Z</cp:lastPrinted>
  <dcterms:created xsi:type="dcterms:W3CDTF">2022-02-01T16:24:37Z</dcterms:created>
  <dcterms:modified xsi:type="dcterms:W3CDTF">2022-12-09T13:30:42Z</dcterms:modified>
</cp:coreProperties>
</file>