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Omaira Rodriguez\OneDrive - Codopesca\Escritorio\SISACNOC 2025\"/>
    </mc:Choice>
  </mc:AlternateContent>
  <xr:revisionPtr revIDLastSave="0" documentId="8_{813DE11C-01B0-4E4C-8EC1-24FEED3B7C2B}" xr6:coauthVersionLast="47" xr6:coauthVersionMax="47" xr10:uidLastSave="{00000000-0000-0000-0000-000000000000}"/>
  <bookViews>
    <workbookView xWindow="-120" yWindow="-120" windowWidth="29040" windowHeight="15840" tabRatio="939" activeTab="3" xr2:uid="{00000000-000D-0000-FFFF-FFFF00000000}"/>
  </bookViews>
  <sheets>
    <sheet name="Est. Situación Financiera" sheetId="23" r:id="rId1"/>
    <sheet name="II.Est. Rendimiento Financiero" sheetId="14" r:id="rId2"/>
    <sheet name="III.Est. De Cambio" sheetId="28" r:id="rId3"/>
    <sheet name="IV.Est. Flujo Efectivo" sheetId="17" r:id="rId4"/>
    <sheet name="Notas" sheetId="18" r:id="rId5"/>
    <sheet name="Est. Comparación" sheetId="20" r:id="rId6"/>
    <sheet name="Ejecución Consolidada  2025" sheetId="34" r:id="rId7"/>
  </sheets>
  <externalReferences>
    <externalReference r:id="rId8"/>
  </externalReferences>
  <definedNames>
    <definedName name="_xlnm.Print_Area" localSheetId="4">Notas!$A$1:$N$368</definedName>
    <definedName name="_xlnm.Print_Titles" localSheetId="6">'Ejecución Consolidada  2025'!$3:$7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7" i="18" l="1"/>
  <c r="C148" i="18"/>
  <c r="F25" i="28"/>
  <c r="C264" i="18"/>
  <c r="D51" i="23" s="1"/>
  <c r="F22" i="28"/>
  <c r="C27" i="28" l="1"/>
  <c r="D27" i="28"/>
  <c r="E27" i="28"/>
  <c r="G22" i="28"/>
  <c r="G18" i="28"/>
  <c r="G19" i="28"/>
  <c r="G20" i="28"/>
  <c r="G21" i="28"/>
  <c r="G17" i="28"/>
  <c r="G25" i="28"/>
  <c r="D22" i="28"/>
  <c r="E22" i="28"/>
  <c r="C22" i="28"/>
  <c r="C19" i="18"/>
  <c r="C34" i="17" l="1"/>
  <c r="C339" i="18"/>
  <c r="C340" i="18" s="1"/>
  <c r="D22" i="14" s="1"/>
  <c r="D340" i="18"/>
  <c r="E22" i="14" s="1"/>
  <c r="E101" i="18"/>
  <c r="D101" i="18"/>
  <c r="C101" i="18"/>
  <c r="E95" i="18"/>
  <c r="F94" i="18"/>
  <c r="E26" i="20" l="1"/>
  <c r="D17" i="20" l="1"/>
  <c r="G26" i="20"/>
  <c r="G25" i="20" l="1"/>
  <c r="F22" i="20"/>
  <c r="F23" i="20"/>
  <c r="F24" i="20"/>
  <c r="F25" i="20"/>
  <c r="A51" i="34" l="1"/>
  <c r="A50" i="34"/>
  <c r="A49" i="34"/>
  <c r="A48" i="34"/>
  <c r="C45" i="34"/>
  <c r="C44" i="34" s="1"/>
  <c r="C52" i="34" s="1"/>
  <c r="B45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4" i="34"/>
  <c r="B34" i="34"/>
  <c r="C33" i="34"/>
  <c r="B33" i="34"/>
  <c r="D33" i="34" s="1"/>
  <c r="C32" i="34"/>
  <c r="B32" i="34"/>
  <c r="C31" i="34"/>
  <c r="B31" i="34"/>
  <c r="C30" i="34"/>
  <c r="B30" i="34"/>
  <c r="D30" i="34" s="1"/>
  <c r="C29" i="34"/>
  <c r="B29" i="34"/>
  <c r="C28" i="34"/>
  <c r="B28" i="34"/>
  <c r="C26" i="34"/>
  <c r="B26" i="34"/>
  <c r="C25" i="34"/>
  <c r="B25" i="34"/>
  <c r="D25" i="34" s="1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6" i="34"/>
  <c r="B16" i="34"/>
  <c r="C15" i="34"/>
  <c r="B15" i="34"/>
  <c r="D15" i="34" s="1"/>
  <c r="C14" i="34"/>
  <c r="B14" i="34"/>
  <c r="C13" i="34"/>
  <c r="B13" i="34"/>
  <c r="C12" i="34"/>
  <c r="B12" i="34"/>
  <c r="D37" i="34" l="1"/>
  <c r="D41" i="34"/>
  <c r="D14" i="34"/>
  <c r="D19" i="34"/>
  <c r="D23" i="34"/>
  <c r="D32" i="34"/>
  <c r="D42" i="34"/>
  <c r="D26" i="34"/>
  <c r="D31" i="34"/>
  <c r="D36" i="34"/>
  <c r="D40" i="34"/>
  <c r="D45" i="34"/>
  <c r="D44" i="34" s="1"/>
  <c r="D52" i="34" s="1"/>
  <c r="D38" i="34"/>
  <c r="D34" i="34"/>
  <c r="D16" i="34"/>
  <c r="D39" i="34"/>
  <c r="B27" i="34"/>
  <c r="B50" i="34" s="1"/>
  <c r="D28" i="34"/>
  <c r="D21" i="34"/>
  <c r="D13" i="34"/>
  <c r="D18" i="34"/>
  <c r="D22" i="34"/>
  <c r="D43" i="34"/>
  <c r="C27" i="34"/>
  <c r="C50" i="34" s="1"/>
  <c r="D24" i="34"/>
  <c r="C35" i="34"/>
  <c r="C51" i="34" s="1"/>
  <c r="B11" i="34"/>
  <c r="B48" i="34" s="1"/>
  <c r="C17" i="34"/>
  <c r="C49" i="34" s="1"/>
  <c r="C11" i="34"/>
  <c r="C48" i="34" s="1"/>
  <c r="D20" i="34"/>
  <c r="B35" i="34"/>
  <c r="B51" i="34" s="1"/>
  <c r="D12" i="34"/>
  <c r="B17" i="34"/>
  <c r="B49" i="34" s="1"/>
  <c r="B44" i="34"/>
  <c r="B52" i="34" s="1"/>
  <c r="D29" i="34"/>
  <c r="D35" i="34" l="1"/>
  <c r="D51" i="34" s="1"/>
  <c r="E50" i="34"/>
  <c r="D11" i="34"/>
  <c r="D17" i="34"/>
  <c r="D49" i="34" s="1"/>
  <c r="E17" i="34"/>
  <c r="D27" i="34"/>
  <c r="D50" i="34" s="1"/>
  <c r="C46" i="34"/>
  <c r="E11" i="34"/>
  <c r="E27" i="34"/>
  <c r="E51" i="34"/>
  <c r="E35" i="34"/>
  <c r="C53" i="34"/>
  <c r="E48" i="34"/>
  <c r="E49" i="34"/>
  <c r="B46" i="34"/>
  <c r="B53" i="34"/>
  <c r="D46" i="34" l="1"/>
  <c r="D48" i="34"/>
  <c r="D53" i="34" s="1"/>
  <c r="E53" i="34"/>
  <c r="E46" i="34"/>
  <c r="C26" i="18" l="1"/>
  <c r="D48" i="23"/>
  <c r="D23" i="17"/>
  <c r="E28" i="14"/>
  <c r="E52" i="23"/>
  <c r="C31" i="17"/>
  <c r="D26" i="17"/>
  <c r="D149" i="18"/>
  <c r="C149" i="18"/>
  <c r="F100" i="18"/>
  <c r="F99" i="18"/>
  <c r="F98" i="18"/>
  <c r="C363" i="18" s="1"/>
  <c r="F97" i="18"/>
  <c r="F91" i="18"/>
  <c r="F101" i="18" l="1"/>
  <c r="D396" i="18"/>
  <c r="D355" i="18"/>
  <c r="D367" i="18"/>
  <c r="D173" i="18" l="1"/>
  <c r="D39" i="18"/>
  <c r="E18" i="23" s="1"/>
  <c r="D28" i="18"/>
  <c r="E17" i="23" s="1"/>
  <c r="D402" i="18"/>
  <c r="C402" i="18"/>
  <c r="D382" i="18"/>
  <c r="C382" i="18"/>
  <c r="D361" i="18"/>
  <c r="C361" i="18"/>
  <c r="D346" i="18"/>
  <c r="C346" i="18"/>
  <c r="D320" i="18"/>
  <c r="C320" i="18"/>
  <c r="D311" i="18"/>
  <c r="C311" i="18"/>
  <c r="D303" i="18"/>
  <c r="C303" i="18"/>
  <c r="D260" i="18"/>
  <c r="C260" i="18"/>
  <c r="D249" i="18"/>
  <c r="C249" i="18"/>
  <c r="D189" i="18"/>
  <c r="C189" i="18"/>
  <c r="D171" i="18"/>
  <c r="C171" i="18"/>
  <c r="D138" i="18"/>
  <c r="C138" i="18"/>
  <c r="D63" i="18"/>
  <c r="C63" i="18"/>
  <c r="D33" i="18"/>
  <c r="C33" i="18"/>
  <c r="D24" i="18"/>
  <c r="C24" i="18"/>
  <c r="D16" i="23" l="1"/>
  <c r="D331" i="18" l="1"/>
  <c r="D26" i="20" l="1"/>
  <c r="D36" i="20"/>
  <c r="G22" i="20"/>
  <c r="G23" i="20"/>
  <c r="G24" i="20"/>
  <c r="F32" i="20" l="1"/>
  <c r="F36" i="20"/>
  <c r="F30" i="20"/>
  <c r="F31" i="20"/>
  <c r="C28" i="17" l="1"/>
  <c r="D193" i="18"/>
  <c r="C193" i="18"/>
  <c r="D32" i="23" s="1"/>
  <c r="F93" i="18"/>
  <c r="F92" i="18"/>
  <c r="C95" i="18"/>
  <c r="F90" i="18"/>
  <c r="F95" i="18" l="1"/>
  <c r="F102" i="18" s="1"/>
  <c r="D24" i="23" s="1"/>
  <c r="E102" i="18"/>
  <c r="C102" i="18"/>
  <c r="D95" i="18"/>
  <c r="D102" i="18" s="1"/>
  <c r="C367" i="18" l="1"/>
  <c r="D24" i="14" s="1"/>
  <c r="C331" i="18"/>
  <c r="D21" i="14" s="1"/>
  <c r="C28" i="18"/>
  <c r="D16" i="14" l="1"/>
  <c r="D314" i="18" l="1"/>
  <c r="D306" i="18"/>
  <c r="D266" i="18"/>
  <c r="D254" i="18"/>
  <c r="D174" i="18"/>
  <c r="D66" i="18"/>
  <c r="D19" i="18"/>
  <c r="E16" i="23" s="1"/>
  <c r="D28" i="17"/>
  <c r="D33" i="17" s="1"/>
  <c r="D36" i="17" s="1"/>
  <c r="E18" i="14"/>
  <c r="E35" i="14" s="1"/>
  <c r="E35" i="23" l="1"/>
  <c r="E45" i="23" s="1"/>
  <c r="E53" i="23" s="1"/>
  <c r="E25" i="23"/>
  <c r="E20" i="23"/>
  <c r="C39" i="18"/>
  <c r="C396" i="18"/>
  <c r="D26" i="14" s="1"/>
  <c r="C355" i="18"/>
  <c r="D23" i="14" s="1"/>
  <c r="E26" i="23" l="1"/>
  <c r="G24" i="28"/>
  <c r="G23" i="28"/>
  <c r="D28" i="14" l="1"/>
  <c r="I370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D30" i="23" l="1"/>
  <c r="C375" i="18"/>
  <c r="C314" i="18"/>
  <c r="E19" i="20" s="1"/>
  <c r="C306" i="18"/>
  <c r="D15" i="14" s="1"/>
  <c r="C297" i="18"/>
  <c r="C289" i="18"/>
  <c r="C282" i="18"/>
  <c r="C274" i="18"/>
  <c r="C254" i="18"/>
  <c r="D34" i="23" s="1"/>
  <c r="C243" i="18"/>
  <c r="C236" i="18"/>
  <c r="C229" i="18"/>
  <c r="C221" i="18"/>
  <c r="C214" i="18"/>
  <c r="C206" i="18"/>
  <c r="C198" i="18"/>
  <c r="C182" i="18"/>
  <c r="C174" i="18"/>
  <c r="D31" i="23" s="1"/>
  <c r="C165" i="18"/>
  <c r="C157" i="18"/>
  <c r="C82" i="18"/>
  <c r="C75" i="18"/>
  <c r="C66" i="18"/>
  <c r="D23" i="23" s="1"/>
  <c r="C58" i="18"/>
  <c r="C48" i="18"/>
  <c r="D17" i="23"/>
  <c r="D44" i="23"/>
  <c r="D18" i="14" l="1"/>
  <c r="E21" i="20"/>
  <c r="G21" i="20" s="1"/>
  <c r="D35" i="23"/>
  <c r="D18" i="23"/>
  <c r="D20" i="23" s="1"/>
  <c r="G35" i="20"/>
  <c r="F35" i="20"/>
  <c r="G34" i="20"/>
  <c r="F34" i="20"/>
  <c r="G33" i="20"/>
  <c r="F33" i="20"/>
  <c r="G31" i="20"/>
  <c r="G30" i="20"/>
  <c r="G27" i="20"/>
  <c r="F27" i="20"/>
  <c r="G20" i="20"/>
  <c r="F20" i="20"/>
  <c r="G19" i="20"/>
  <c r="F19" i="20"/>
  <c r="G18" i="20"/>
  <c r="F18" i="20"/>
  <c r="E243" i="18"/>
  <c r="E236" i="18"/>
  <c r="E229" i="18"/>
  <c r="E221" i="18"/>
  <c r="E214" i="18"/>
  <c r="E206" i="18"/>
  <c r="E198" i="18"/>
  <c r="E165" i="18"/>
  <c r="D165" i="18"/>
  <c r="E157" i="18"/>
  <c r="D157" i="18"/>
  <c r="D82" i="18"/>
  <c r="D75" i="18"/>
  <c r="D35" i="14" l="1"/>
  <c r="C263" i="18" s="1"/>
  <c r="E17" i="20"/>
  <c r="E36" i="20" s="1"/>
  <c r="F21" i="20"/>
  <c r="C23" i="17"/>
  <c r="C33" i="17" s="1"/>
  <c r="D45" i="23"/>
  <c r="F26" i="28" l="1"/>
  <c r="F27" i="28" s="1"/>
  <c r="C266" i="18"/>
  <c r="D50" i="23"/>
  <c r="C36" i="17"/>
  <c r="G17" i="20"/>
  <c r="G36" i="20" s="1"/>
  <c r="D25" i="23"/>
  <c r="G26" i="28" l="1"/>
  <c r="G27" i="28" s="1"/>
  <c r="D52" i="23"/>
  <c r="D53" i="23" s="1"/>
  <c r="D54" i="23" s="1"/>
  <c r="D26" i="23"/>
  <c r="F29" i="20" l="1"/>
  <c r="G29" i="20"/>
  <c r="G32" i="20" l="1"/>
  <c r="F28" i="20" l="1"/>
  <c r="G28" i="20"/>
</calcChain>
</file>

<file path=xl/sharedStrings.xml><?xml version="1.0" encoding="utf-8"?>
<sst xmlns="http://schemas.openxmlformats.org/spreadsheetml/2006/main" count="351" uniqueCount="315">
  <si>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</si>
  <si>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</si>
  <si>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</si>
  <si>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</si>
  <si>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</si>
  <si>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</si>
  <si>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Pasivos  Corrientes</t>
  </si>
  <si>
    <t>Total Pasivos Corrientes</t>
  </si>
  <si>
    <t>Total Pasivos</t>
  </si>
  <si>
    <t>  </t>
  </si>
  <si>
    <t>Total Pasivos y Patrimonio</t>
  </si>
  <si>
    <t>Transferencias de capital</t>
  </si>
  <si>
    <t>Total Ingresos</t>
  </si>
  <si>
    <t>Transferencias</t>
  </si>
  <si>
    <t>Total</t>
  </si>
  <si>
    <t>Pagos anticipados</t>
  </si>
  <si>
    <t>Beneficios a empleados a corto plazo</t>
  </si>
  <si>
    <t>Ingresos por transacciones con contraprestación</t>
  </si>
  <si>
    <t>Impuestos</t>
  </si>
  <si>
    <t>Recargos, multas y otros ingresos</t>
  </si>
  <si>
    <t>Sueldos, salarios y beneficios a empleados</t>
  </si>
  <si>
    <t>Subvenciones y otros pagos por transferencias</t>
  </si>
  <si>
    <t>Suministro y material para consumo</t>
  </si>
  <si>
    <t>Gastos de depreciación y amortización</t>
  </si>
  <si>
    <t>Deterioro del valor de propiedad, planta y equipo</t>
  </si>
  <si>
    <t>Otros gastos</t>
  </si>
  <si>
    <t>Total gastos</t>
  </si>
  <si>
    <t>Ganancia (pérdida) por diferencia cambiaria</t>
  </si>
  <si>
    <t>Participación en resultado de asociadas</t>
  </si>
  <si>
    <t>Resultado del período (ahorro / desahorro)</t>
  </si>
  <si>
    <t>Pasivos </t>
  </si>
  <si>
    <t>Pensiones (Nota 28)</t>
  </si>
  <si>
    <t>Cuentas por pagar a largo plazo (Nota 30)</t>
  </si>
  <si>
    <t>Préstamos a largo plazo (Nota 31)</t>
  </si>
  <si>
    <t>Instrumentos de deuda (Nota 32)</t>
  </si>
  <si>
    <t>Provisiones a largo plazo (Nota 33)</t>
  </si>
  <si>
    <t>Beneficios a empleados a largo plazo (Nota 34)</t>
  </si>
  <si>
    <t xml:space="preserve">Otros pasivos no corrientes (Nota 35)  </t>
  </si>
  <si>
    <t xml:space="preserve">Capital </t>
  </si>
  <si>
    <t>Reservas</t>
  </si>
  <si>
    <t>Resultados positivos (ahorro) / negativo (desahorro)</t>
  </si>
  <si>
    <t>Resultado acumulado</t>
  </si>
  <si>
    <t>Cobros por subvenciones, transferencias, y otras asignaciones</t>
  </si>
  <si>
    <t xml:space="preserve">Pagos a trabajadores o en beneficio de ellos </t>
  </si>
  <si>
    <t>Pagos por contribución a la seguridad social</t>
  </si>
  <si>
    <t>Pagos de pensiones y jubilaciones</t>
  </si>
  <si>
    <t xml:space="preserve">Pagos a proveedores </t>
  </si>
  <si>
    <t>Pagos por adquisición de propiedad, planta y equipo</t>
  </si>
  <si>
    <t>Efectivo y equivalentes de efectivo</t>
  </si>
  <si>
    <t>Inventarios</t>
  </si>
  <si>
    <t>Otros activos corrientes</t>
  </si>
  <si>
    <t>Cuentas por cobar a largo plazo</t>
  </si>
  <si>
    <t>Documentos por cobrar</t>
  </si>
  <si>
    <t>Inversiones a largo plazo</t>
  </si>
  <si>
    <t>Otros activos financieros</t>
  </si>
  <si>
    <t>Propiedad, planta y equipo neto</t>
  </si>
  <si>
    <t>Maquinarias y Equipos</t>
  </si>
  <si>
    <t>Mobiliarios y Equipos de Oficinas</t>
  </si>
  <si>
    <t>Equipos de Transporte y Otros</t>
  </si>
  <si>
    <t>Adiciones</t>
  </si>
  <si>
    <t>Superávit revaluación</t>
  </si>
  <si>
    <t>Retiros</t>
  </si>
  <si>
    <t>Saldo al Final del Período</t>
  </si>
  <si>
    <t>Cargo del período</t>
  </si>
  <si>
    <t>Saldo al final del período</t>
  </si>
  <si>
    <t>Activos intangibles</t>
  </si>
  <si>
    <t>Otros activos no financieros</t>
  </si>
  <si>
    <t>Sobregiro bancario</t>
  </si>
  <si>
    <t>Cuentas por pagar a corto plazo</t>
  </si>
  <si>
    <t>Préstamos a corto plazo</t>
  </si>
  <si>
    <t>Parte corriente de préstamos a largo plazo</t>
  </si>
  <si>
    <t>Retenciones y acumulaciones por pagar</t>
  </si>
  <si>
    <t>Provisiones a corto plazo</t>
  </si>
  <si>
    <t>Pensiones</t>
  </si>
  <si>
    <t>Otros pasivos corrientes</t>
  </si>
  <si>
    <t>Cuentas por pagar largo plazo</t>
  </si>
  <si>
    <t>Préstamos a largo plazo</t>
  </si>
  <si>
    <t xml:space="preserve"> Instrumentos de deuda</t>
  </si>
  <si>
    <t>Provisiones a largo plazo</t>
  </si>
  <si>
    <t>Beneficios a empleados largo plazo</t>
  </si>
  <si>
    <t>Activos Netos / Patrimonio</t>
  </si>
  <si>
    <t>Ingresos por transacciones con contraprestaciones</t>
  </si>
  <si>
    <t>Transferencias y donaciones</t>
  </si>
  <si>
    <t>Suministros y materiales para consumo</t>
  </si>
  <si>
    <t>Deterioro al valor de la propiedad, planta y equipo</t>
  </si>
  <si>
    <t>Gastos Financieros</t>
  </si>
  <si>
    <t>Compromisos y contingencias</t>
  </si>
  <si>
    <t>Presupuestado Reformado (A)</t>
  </si>
  <si>
    <t>Presupuesto Ejecutado (B)</t>
  </si>
  <si>
    <t>% de Ejecución (C=B/A)</t>
  </si>
  <si>
    <t>Variación              (D=A-B)</t>
  </si>
  <si>
    <t>Ingresos totales</t>
  </si>
  <si>
    <t>1.1</t>
  </si>
  <si>
    <t>Impuestos y Arbitrios Municipales</t>
  </si>
  <si>
    <t>1.4</t>
  </si>
  <si>
    <t>Transferencias Corrientes</t>
  </si>
  <si>
    <t xml:space="preserve">Trasferencia de Capital </t>
  </si>
  <si>
    <t>Otros Ingresos / Ingresos por Contraprestación</t>
  </si>
  <si>
    <t>1.7</t>
  </si>
  <si>
    <t>Activos No Financieros / Ventas de Activos No Financieros</t>
  </si>
  <si>
    <t>Pasivos Financieros</t>
  </si>
  <si>
    <t>Fondos de Terceros</t>
  </si>
  <si>
    <t>Gastos totales</t>
  </si>
  <si>
    <t>2.1</t>
  </si>
  <si>
    <t>2.2</t>
  </si>
  <si>
    <t>2.3</t>
  </si>
  <si>
    <t>Materiales y Suministros</t>
  </si>
  <si>
    <t>2.4</t>
  </si>
  <si>
    <t>2.5</t>
  </si>
  <si>
    <t>2.6</t>
  </si>
  <si>
    <t>2.7</t>
  </si>
  <si>
    <t>Activos  Financieros</t>
  </si>
  <si>
    <t>2.8</t>
  </si>
  <si>
    <t>2.9</t>
  </si>
  <si>
    <t xml:space="preserve">Gastos Financieros </t>
  </si>
  <si>
    <t xml:space="preserve">Total activos netos / patrimonio </t>
  </si>
  <si>
    <t>Inventario de consumo</t>
  </si>
  <si>
    <t>Seguros de Vehículos</t>
  </si>
  <si>
    <t>Viáticos pendientes de pago</t>
  </si>
  <si>
    <t>Sueldos</t>
  </si>
  <si>
    <t>Compensación</t>
  </si>
  <si>
    <t>Alimentos y Productos Agroforestales</t>
  </si>
  <si>
    <t>Combustibles, Lubricantes y Productos Químicos</t>
  </si>
  <si>
    <t>Productos de Cuero, Caucho y Plástico</t>
  </si>
  <si>
    <t xml:space="preserve">Gasto de depreciación </t>
  </si>
  <si>
    <t>Vacaciones</t>
  </si>
  <si>
    <t>Textiles y Vestuarios</t>
  </si>
  <si>
    <t>Productos de Papel, Cartón e Impresos</t>
  </si>
  <si>
    <t>Productos y Utiles Varios</t>
  </si>
  <si>
    <t>Desvinculación</t>
  </si>
  <si>
    <t>Maquinarias, Otros equipos y Herramientas</t>
  </si>
  <si>
    <t>Edesur Dominicana S A</t>
  </si>
  <si>
    <t>Empresa Distribuidora De Electricidad Del Este S A (EDEESTE)</t>
  </si>
  <si>
    <t>Envio Expreso DWN, SRL</t>
  </si>
  <si>
    <t>Depósito Alquileres</t>
  </si>
  <si>
    <t>Activos Biológicos</t>
  </si>
  <si>
    <t>Estado de Situación Financiera</t>
  </si>
  <si>
    <t>(Valores en RD$)</t>
  </si>
  <si>
    <t>Estado De Rendimiento Financiero</t>
  </si>
  <si>
    <t>Estado de Flujo de Efectivo</t>
  </si>
  <si>
    <t>Estado de Comparación de los Importes Presupuestados y Realizados</t>
  </si>
  <si>
    <t>Presupuesto sobre la Base de Efectivo</t>
  </si>
  <si>
    <t>(Clasificación de Ingresos y Gastos por Objeto)</t>
  </si>
  <si>
    <t>Resultado financiero (1-2)</t>
  </si>
  <si>
    <t xml:space="preserve">Ingresos </t>
  </si>
  <si>
    <t>Nota</t>
  </si>
  <si>
    <t xml:space="preserve">Gastos </t>
  </si>
  <si>
    <t xml:space="preserve">Beneficios a empleados a corto plazo </t>
  </si>
  <si>
    <t xml:space="preserve">Propiedad, Planta y equipo neto </t>
  </si>
  <si>
    <t xml:space="preserve">Pagos anticipados </t>
  </si>
  <si>
    <t xml:space="preserve">Inventarios </t>
  </si>
  <si>
    <t xml:space="preserve">Efectivo y equivalente de efectivo </t>
  </si>
  <si>
    <t>1.5</t>
  </si>
  <si>
    <t>Depreciación acumulada al inicio del período</t>
  </si>
  <si>
    <t>Mobiliario y Equipo</t>
  </si>
  <si>
    <t>Servicios Básicos</t>
  </si>
  <si>
    <t>Publicidad, Impresión y Encuadernación</t>
  </si>
  <si>
    <t>Viáticos</t>
  </si>
  <si>
    <t>Transporte y Almacenaje</t>
  </si>
  <si>
    <t>Alquileres y Rentas</t>
  </si>
  <si>
    <t>Seguros</t>
  </si>
  <si>
    <t>Servicios de Conservaciones, Reparaciones</t>
  </si>
  <si>
    <t>Otros Servicios no incluidos en conceptos anteriores</t>
  </si>
  <si>
    <t>Otras Contrataciones de Servicios</t>
  </si>
  <si>
    <t>Cuenta Operativa Interinstitucional-BanReservas (Cuenta Receptora-No.2400119931)</t>
  </si>
  <si>
    <t>Cuenta Única del Tesoro (BR0100101000)</t>
  </si>
  <si>
    <t>Cuenta Única del Tesoro (BR0100103000)</t>
  </si>
  <si>
    <t xml:space="preserve">Activos Netos/Patrimonio </t>
  </si>
  <si>
    <t xml:space="preserve">Otros pasivos corrientes </t>
  </si>
  <si>
    <t>-</t>
  </si>
  <si>
    <t>Pasivos no corrientes</t>
  </si>
  <si>
    <t>Total pasivos no corrientes</t>
  </si>
  <si>
    <t xml:space="preserve">Otros activos corrientes </t>
  </si>
  <si>
    <t>José Luis Coplín Calcaño</t>
  </si>
  <si>
    <t>Mister Sandwich Comidas y Más SRL</t>
  </si>
  <si>
    <t>Pedro Javier Abreu Núñez</t>
  </si>
  <si>
    <t>Sueldo anual No.13</t>
  </si>
  <si>
    <t>Proporción de vacaciones no disfrutadas</t>
  </si>
  <si>
    <t>Representación</t>
  </si>
  <si>
    <t>Comisiones y cargos bancarios</t>
  </si>
  <si>
    <t>Remuneraciones y Contribuciones</t>
  </si>
  <si>
    <t>Contratación de Servicios</t>
  </si>
  <si>
    <t>Bienes Muebles, Inmuebles e Intangibles</t>
  </si>
  <si>
    <t>Gruptapo, SRL</t>
  </si>
  <si>
    <t>Prestación laboral por desvinculación</t>
  </si>
  <si>
    <t>Estado de Cambio de Activo Neto / Patrimonio</t>
  </si>
  <si>
    <t>Capital Aportado</t>
  </si>
  <si>
    <t>Cambios en Políticas Contables</t>
  </si>
  <si>
    <t>Revaluación</t>
  </si>
  <si>
    <t>Resultados Acumulados</t>
  </si>
  <si>
    <t>Total Activos Netos / Patrimonio</t>
  </si>
  <si>
    <t>Cambio en políticas contables</t>
  </si>
  <si>
    <t>Revaluación de Propiedad, planta y equipo</t>
  </si>
  <si>
    <t>Ajuste al patrimonio</t>
  </si>
  <si>
    <t>Resultado del período</t>
  </si>
  <si>
    <t>Efecto del gasto de depreciación de los activos revaluados</t>
  </si>
  <si>
    <t>Regalía Pascual</t>
  </si>
  <si>
    <t>Cobros por venta de bienes y servicios y arrendamientos</t>
  </si>
  <si>
    <t>Impuestos y otras retenciones por pagar</t>
  </si>
  <si>
    <t>Capital</t>
  </si>
  <si>
    <t>Cuenta Única del Tesoro (BR5011009000)</t>
  </si>
  <si>
    <t>Las notas en las páginas 5 a 16 son parte integral de estos Estados Financieros</t>
  </si>
  <si>
    <t>Transferencias y donaciones (Ministerio de Agricultura de la República Dominicana)</t>
  </si>
  <si>
    <t>Inventario de activos biológicos para la venta o cesión</t>
  </si>
  <si>
    <t xml:space="preserve">Gastos de depreciaicón </t>
  </si>
  <si>
    <t>Licencias Informáticas (Licencias Office y más)</t>
  </si>
  <si>
    <t>Licencias Informáticas (Respaldo en la Nube)</t>
  </si>
  <si>
    <t>Viáticos Fuera del País</t>
  </si>
  <si>
    <t>Incremento (disminución) neto en el efectivo y equivalente en efectivo</t>
  </si>
  <si>
    <t>Efectivo y equivalentes al efectivo al principio del período</t>
  </si>
  <si>
    <t>Efectivo o equivalente a efectivo en cuenta única del tesoro al inicio del periodo</t>
  </si>
  <si>
    <t>Efectivo y equivalentes al efectivo al final del período</t>
  </si>
  <si>
    <t>Flujos de efectivo procedentes de actividades operativas:</t>
  </si>
  <si>
    <t>Flujo de efectivo netos de las actividades de operación</t>
  </si>
  <si>
    <t xml:space="preserve">Flujo de efectivo de las actividades de inversión </t>
  </si>
  <si>
    <t>Flujo de efectivo netos por las actividades de inversión</t>
  </si>
  <si>
    <t>Flujo de efectivo de las actividades de financiamiento:</t>
  </si>
  <si>
    <t>Flujo de efectivo netos por las actividades de financiamiento</t>
  </si>
  <si>
    <t>Saldo al 31 de diciembre de 2023</t>
  </si>
  <si>
    <t>Otros pagos (cobros)</t>
  </si>
  <si>
    <t>Contribuciones a la Tesorería de la Seguridad Social SFS</t>
  </si>
  <si>
    <t>Contribuciones a la Tesorería de la Seguridad Social AFP</t>
  </si>
  <si>
    <t>Contribuciones a la Tesorería de la Seguridad Social Riesgo Laboral</t>
  </si>
  <si>
    <t>Al 30 de junio de 2025 y 2024</t>
  </si>
  <si>
    <t>Del ejercicio terminado al 30 de junio de 2025 y 2024</t>
  </si>
  <si>
    <t>Del ejercicio terminado al 30 de junio de 2025</t>
  </si>
  <si>
    <t>Un detalle del efectivo y equivalente de efectivo al 30 de junio 2025 y 2024, es como sigue:</t>
  </si>
  <si>
    <t>Un detalle del inventario al 30 de junio 2025 y 2024, es como sigue:</t>
  </si>
  <si>
    <t>Un detalle de los pagos anticipados al 30 de junio 2025 y 2024, es como sigue:</t>
  </si>
  <si>
    <t>Un detalle de documentos por cobrar al 30 de junio 2025 y 2024, es como sigue:</t>
  </si>
  <si>
    <t>Un detalle de la propiedad, planta y equipo neto al 30 de junio 2025 y 2024, es como sigue:</t>
  </si>
  <si>
    <t>Costos de adquisición (2024)</t>
  </si>
  <si>
    <t>Propiedad, planta y equipos Neto (junio-2025)</t>
  </si>
  <si>
    <t>Un detalle de las cuentas por pagar a corto plazo al 30 de junio 2025 y 2024, es como sigue:</t>
  </si>
  <si>
    <t>Un detalle de las retenciones y acumulaciones por pagar al 30 de junio 2025 y 2024, es como sigue:</t>
  </si>
  <si>
    <t>Un detalle de otros pasivos corrientes al 30 de junio 2025 y 2024, es como sigue:</t>
  </si>
  <si>
    <t>Un detalle de los activos netos / patrimonio al 30 de junio 2025 y 2024, es como sigue:</t>
  </si>
  <si>
    <t>Un detalle de transferencias y donaciones al 30 de junio 2025 y 2024, es como sigue:</t>
  </si>
  <si>
    <t>Un detalle de los sueldos, salarios y beneficios a empleados al 30 de junio 2025 y 2024, es como sigue:</t>
  </si>
  <si>
    <t>Un detalle de los suministros y materiales para consumo al 30 de junio 2025 y 2024, es como sigue:</t>
  </si>
  <si>
    <t>Un detalle de los gastos de depreciación y amortización al 30 de junio 2025 y 2024, es como sigue:</t>
  </si>
  <si>
    <t>Un detalle de los otros gastos al 30 de junio 2025 y 2024, es como sigue:</t>
  </si>
  <si>
    <t>Un detalle de los Ingresos por transacciones con contraprestaciones al 30 de junio 2025 y 2024, es como sigue:</t>
  </si>
  <si>
    <t>Un detalle de los gastos financieros al 30 de junio 2025 y 2024, es como sigue:</t>
  </si>
  <si>
    <t>①Tasa de Cambio-BCRD al cierre del primer Semestre de 60.077 y 59.152</t>
  </si>
  <si>
    <t>Aquiles de León Valdez</t>
  </si>
  <si>
    <t>Por el período comprendido del 01 de enero al  30 de junio de 2025</t>
  </si>
  <si>
    <t>Saldo al 31 de diciembre de 2024</t>
  </si>
  <si>
    <t>Saldo al 30 de junio de 2025</t>
  </si>
  <si>
    <t>Organización del Sector Pesquero y Acuícola del Istmo Centroamericano (Ospesca) ①  USD 151,812.42 -  (2024 - USD 126,812.42)</t>
  </si>
  <si>
    <t xml:space="preserve">Centro para los servicios de información y asesoramiento sobre la comercialización de los productos pesqueros de América Latina y el Caribe (Infopesca)  ① USD155,000 - (2024 - USD 155,000) </t>
  </si>
  <si>
    <t>Producto de Minerias, Metálicos y No Metálicos</t>
  </si>
  <si>
    <t xml:space="preserve"> </t>
  </si>
  <si>
    <t xml:space="preserve">Ejecución Presupuestaria  Consolidada Fondos  100 Y 102 </t>
  </si>
  <si>
    <t>Al 30 de junio  2025</t>
  </si>
  <si>
    <t>Fondo Presupuestario 10-100/30-102</t>
  </si>
  <si>
    <t>Detalle</t>
  </si>
  <si>
    <t>Presupuesto Vigente 2025</t>
  </si>
  <si>
    <t>Total Ejecutado</t>
  </si>
  <si>
    <t>Balance al Cierre</t>
  </si>
  <si>
    <t xml:space="preserve">% de Ejecución  </t>
  </si>
  <si>
    <t xml:space="preserve">2.1-Remuneraciones y Contribuciones </t>
  </si>
  <si>
    <t>2.1.1- Remuneraciones(nóminas)</t>
  </si>
  <si>
    <t>2.1.1-Regalia Pascual</t>
  </si>
  <si>
    <t>2.1.2-Sobresueldos (Compensaciones)</t>
  </si>
  <si>
    <t>2.1.3 Gastos de Representación</t>
  </si>
  <si>
    <t>2.1.5 Contribución a la Seguridad Social</t>
  </si>
  <si>
    <t xml:space="preserve">2.2-Contratación de Servicios </t>
  </si>
  <si>
    <t>2.2.1-Servicios Básicos</t>
  </si>
  <si>
    <t>2.2.2-Publicidad, Impresión y Encuadernación</t>
  </si>
  <si>
    <t xml:space="preserve">2.2.3-Viáticos </t>
  </si>
  <si>
    <t>2.2.4-Transporte y Almacenaje</t>
  </si>
  <si>
    <t>2.2.5-Alquileres y Rentas</t>
  </si>
  <si>
    <t>2.2.6-Seguros</t>
  </si>
  <si>
    <t>2.2.7-Servicios de Conservaciones, Reparaciones menores e instalaciones temporales</t>
  </si>
  <si>
    <t>2.2.8-Otros Servicios no Incluidos en conceptos anteriores</t>
  </si>
  <si>
    <t>2.2.9 Otras Contrataciones de Servicios</t>
  </si>
  <si>
    <t xml:space="preserve">2.3-Materiales y Suministros </t>
  </si>
  <si>
    <t>2.3.1-Alimentos y Productos Agroforestales</t>
  </si>
  <si>
    <t>2.3.2-Textiles y Vestuarios</t>
  </si>
  <si>
    <t>2.3.3-Productos de Papel, Cartón e Impresos</t>
  </si>
  <si>
    <t>2.3.5-Productos de Cuero, Caucho y Plástico</t>
  </si>
  <si>
    <t>2.3.6 Producto de Minerías y Metálicos</t>
  </si>
  <si>
    <t>2.3.7-Combustibles, Lubricantes y Productos Químicos</t>
  </si>
  <si>
    <t>2.3.9-Productos y Útiles Varios</t>
  </si>
  <si>
    <t>2.6-Bienes Muebles, Inmuebles e Intangibles</t>
  </si>
  <si>
    <t>2.6.1 Mobiliario y Equipo</t>
  </si>
  <si>
    <t>2.6.2 Mobiliario y Equipo de Audio, Audiovisual, Recreativo y Educacional</t>
  </si>
  <si>
    <t>2.6.3 Equipo e instrumental, científica y laboratorio</t>
  </si>
  <si>
    <t xml:space="preserve">2.6.4  Vehículos y Equipos de transporte, Tracción y Elevación </t>
  </si>
  <si>
    <t>2.6.5 Maquinarias, Otros equipos y Herramientas</t>
  </si>
  <si>
    <t>2.6.6 Equipos de defensa y seguridad</t>
  </si>
  <si>
    <t>2.6.7 Activos biológicos</t>
  </si>
  <si>
    <t>2.6.8 Programas de informática</t>
  </si>
  <si>
    <t xml:space="preserve">2.9-Gastos Financieros </t>
  </si>
  <si>
    <t>2.9.5 Gastos de intereses, recargos, multas, sanciones de impuestos y contribuciones sociales</t>
  </si>
  <si>
    <t>Totales Generales</t>
  </si>
  <si>
    <t>Total RD$</t>
  </si>
  <si>
    <t>Fuente: SIGEF , Etapa del gasto: Devengado</t>
  </si>
  <si>
    <t>Datos y montos preliminares están sujetos a cambio.</t>
  </si>
  <si>
    <t>Realizado por:  Melba Peña</t>
  </si>
  <si>
    <t>Encargada de Presupuesto</t>
  </si>
  <si>
    <t>Saldos disponibles de períodos anteriores (2024)</t>
  </si>
  <si>
    <t>1- Codopesca actualmente no posee propiedad inmobiliaria.</t>
  </si>
  <si>
    <t>2- Ver asientos de ajuste 5 y 6 por Donaciones recibida de maquinaria y equipo.</t>
  </si>
  <si>
    <t>Transferencias corrientes a organismos internacionales</t>
  </si>
  <si>
    <t>Transferencias de capital a empresas del sector privado interno</t>
  </si>
  <si>
    <t>Otros pagos (Activos Biologicos)</t>
  </si>
  <si>
    <t>Gastos de amortización (seguro Veh.)</t>
  </si>
  <si>
    <t>Gastos de amortización (Lic Sotf.)</t>
  </si>
  <si>
    <t>Gastos de amortización (Lic Nube)</t>
  </si>
  <si>
    <t>Ajuste a resultados de años anteriores</t>
  </si>
  <si>
    <t xml:space="preserve"> El ajuste en el Resultado Acumulado se realiza para corregir la base del patrimonio y balancear los saldos financieros representativos a la fecha de corte.</t>
  </si>
  <si>
    <t>Un detalle de los beneficios a empleados a corto plazo al 30 de junio 2025 y 2024, es como sigue:</t>
  </si>
  <si>
    <t>Un detalle de las Subvenciones y otros pagos por transferencias al 30 de junio 2025 y 2024, es como sigue: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</si>
</sst>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#,##0_ ;[Red]\-#,##0\ "/>
    <numFmt numFmtId="166" formatCode="_-* #,##0_-;\-* #,##0_-;_-* &quot;-&quot;??_-;_-@_-"/>
    <numFmt numFmtId="167" formatCode="_(* #,##0_);_(* \(#,##0\);_(* &quot;-&quot;??_);_(@_)"/>
    <numFmt numFmtId="168" formatCode="_-* #.##0.00\ _€_-;\-* #.##0.00\ _€_-;_-* &quot;-&quot;??\ _€_-;_-@_-"/>
    <numFmt numFmtId="169" formatCode="_ * #,##0_)_ ;_ * \(#,##0\)_ ;_ * &quot;-&quot;??_)_ ;_ @_ "/>
    <numFmt numFmtId="170" formatCode="#,##0.00000000000000_);\(#,##0.00000000000000\)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6"/>
      <color rgb="FF000000"/>
      <name val="Arial"/>
      <family val="2"/>
    </font>
    <font>
      <sz val="10"/>
      <color rgb="FF000000"/>
      <name val="Calibri"/>
      <family val="2"/>
    </font>
    <font>
      <b/>
      <sz val="16"/>
      <color theme="1"/>
      <name val="Calibri"/>
      <family val="2"/>
    </font>
    <font>
      <b/>
      <sz val="14"/>
      <name val="Calibri"/>
      <family val="2"/>
    </font>
    <font>
      <sz val="16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theme="1"/>
      <name val="Calibri"/>
      <family val="2"/>
    </font>
    <font>
      <sz val="12"/>
      <color theme="1"/>
      <name val="Calibri"/>
      <family val="2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u/>
      <sz val="10"/>
      <color rgb="FF000000"/>
      <name val="Times New Roman"/>
      <family val="1"/>
    </font>
    <font>
      <b/>
      <u val="double"/>
      <sz val="10"/>
      <color rgb="FF000000"/>
      <name val="Times New Roman"/>
      <family val="1"/>
    </font>
    <font>
      <sz val="10"/>
      <name val="Times New Roman"/>
      <family val="1"/>
    </font>
    <font>
      <b/>
      <u val="singleAccounting"/>
      <sz val="10"/>
      <color rgb="FF000000"/>
      <name val="Times New Roman"/>
      <family val="1"/>
    </font>
    <font>
      <b/>
      <u val="double"/>
      <sz val="10"/>
      <color theme="1"/>
      <name val="Times New Roman"/>
      <family val="1"/>
    </font>
    <font>
      <b/>
      <sz val="10"/>
      <color rgb="FF363435"/>
      <name val="Times New Roman"/>
      <family val="1"/>
    </font>
    <font>
      <sz val="5.5"/>
      <color theme="1"/>
      <name val="Times New Roman"/>
      <family val="1"/>
    </font>
    <font>
      <sz val="10"/>
      <color rgb="FF363435"/>
      <name val="Times New Roman"/>
      <family val="1"/>
    </font>
    <font>
      <sz val="11"/>
      <color theme="1"/>
      <name val="Times New Roman"/>
      <family val="1"/>
    </font>
    <font>
      <b/>
      <u/>
      <sz val="10"/>
      <color rgb="FF363435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u val="singleAccounting"/>
      <sz val="10"/>
      <name val="Times New Roman"/>
      <family val="1"/>
    </font>
    <font>
      <sz val="7.5"/>
      <color theme="1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Accounting"/>
      <sz val="10"/>
      <name val="Times New Roman"/>
      <family val="1"/>
    </font>
    <font>
      <b/>
      <u/>
      <sz val="10"/>
      <color theme="1"/>
      <name val="Times New Roman"/>
      <family val="1"/>
    </font>
    <font>
      <b/>
      <sz val="9"/>
      <color theme="1"/>
      <name val="Times New Roman"/>
      <family val="1"/>
    </font>
    <font>
      <u/>
      <sz val="10"/>
      <color theme="1"/>
      <name val="Times New Roman"/>
      <family val="1"/>
    </font>
    <font>
      <b/>
      <u val="singleAccounting"/>
      <sz val="10"/>
      <name val="Times New Roman"/>
      <family val="1"/>
    </font>
    <font>
      <sz val="10"/>
      <color rgb="FFFF0000"/>
      <name val="Times New Roman"/>
      <family val="1"/>
    </font>
    <font>
      <b/>
      <sz val="12"/>
      <color rgb="FF000000"/>
      <name val="Times New Roman"/>
      <family val="1"/>
    </font>
    <font>
      <sz val="8"/>
      <color theme="1"/>
      <name val="Times New Roman"/>
      <family val="1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sz val="9"/>
      <color rgb="FF363435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93C47D"/>
      </patternFill>
    </fill>
    <fill>
      <patternFill patternType="solid">
        <fgColor theme="0"/>
        <bgColor rgb="FF93C47D"/>
      </patternFill>
    </fill>
    <fill>
      <patternFill patternType="solid">
        <fgColor theme="0"/>
        <bgColor rgb="FFC9DAF8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255">
    <xf numFmtId="0" fontId="0" fillId="0" borderId="0" xfId="0"/>
    <xf numFmtId="0" fontId="2" fillId="0" borderId="0" xfId="5"/>
    <xf numFmtId="0" fontId="4" fillId="0" borderId="0" xfId="5" applyFont="1"/>
    <xf numFmtId="9" fontId="0" fillId="0" borderId="0" xfId="9" applyFont="1"/>
    <xf numFmtId="9" fontId="4" fillId="0" borderId="0" xfId="9" applyFont="1"/>
    <xf numFmtId="0" fontId="5" fillId="0" borderId="0" xfId="5" applyFont="1"/>
    <xf numFmtId="0" fontId="6" fillId="3" borderId="0" xfId="5" applyFont="1" applyFill="1" applyAlignment="1">
      <alignment horizontal="center"/>
    </xf>
    <xf numFmtId="0" fontId="6" fillId="3" borderId="0" xfId="5" applyFont="1" applyFill="1"/>
    <xf numFmtId="0" fontId="8" fillId="3" borderId="0" xfId="5" applyFont="1" applyFill="1"/>
    <xf numFmtId="0" fontId="9" fillId="3" borderId="0" xfId="5" applyFont="1" applyFill="1"/>
    <xf numFmtId="0" fontId="3" fillId="3" borderId="0" xfId="5" applyFont="1" applyFill="1"/>
    <xf numFmtId="0" fontId="11" fillId="0" borderId="10" xfId="5" applyFont="1" applyBorder="1" applyAlignment="1">
      <alignment horizontal="center" vertical="center" wrapText="1"/>
    </xf>
    <xf numFmtId="0" fontId="12" fillId="0" borderId="11" xfId="5" applyFont="1" applyBorder="1" applyAlignment="1">
      <alignment horizontal="center" vertical="center" wrapText="1"/>
    </xf>
    <xf numFmtId="0" fontId="12" fillId="0" borderId="12" xfId="5" applyFont="1" applyBorder="1" applyAlignment="1">
      <alignment horizontal="center" vertical="center" wrapText="1"/>
    </xf>
    <xf numFmtId="43" fontId="12" fillId="0" borderId="11" xfId="5" applyNumberFormat="1" applyFont="1" applyBorder="1" applyAlignment="1">
      <alignment horizontal="center" vertical="center" wrapText="1"/>
    </xf>
    <xf numFmtId="43" fontId="12" fillId="0" borderId="13" xfId="5" applyNumberFormat="1" applyFont="1" applyBorder="1" applyAlignment="1">
      <alignment horizontal="center" vertical="center" wrapText="1"/>
    </xf>
    <xf numFmtId="0" fontId="12" fillId="5" borderId="14" xfId="5" applyFont="1" applyFill="1" applyBorder="1"/>
    <xf numFmtId="43" fontId="12" fillId="5" borderId="15" xfId="5" applyNumberFormat="1" applyFont="1" applyFill="1" applyBorder="1"/>
    <xf numFmtId="43" fontId="12" fillId="5" borderId="15" xfId="5" applyNumberFormat="1" applyFont="1" applyFill="1" applyBorder="1" applyAlignment="1">
      <alignment horizontal="right"/>
    </xf>
    <xf numFmtId="10" fontId="12" fillId="5" borderId="1" xfId="5" applyNumberFormat="1" applyFont="1" applyFill="1" applyBorder="1" applyAlignment="1">
      <alignment horizontal="center" vertical="center"/>
    </xf>
    <xf numFmtId="0" fontId="3" fillId="0" borderId="16" xfId="5" applyFont="1" applyBorder="1"/>
    <xf numFmtId="43" fontId="3" fillId="0" borderId="17" xfId="5" applyNumberFormat="1" applyFont="1" applyBorder="1" applyAlignment="1">
      <alignment horizontal="center" vertical="center"/>
    </xf>
    <xf numFmtId="43" fontId="3" fillId="0" borderId="17" xfId="5" applyNumberFormat="1" applyFont="1" applyBorder="1"/>
    <xf numFmtId="4" fontId="3" fillId="2" borderId="17" xfId="5" applyNumberFormat="1" applyFont="1" applyFill="1" applyBorder="1" applyAlignment="1">
      <alignment horizontal="right" vertical="center"/>
    </xf>
    <xf numFmtId="10" fontId="3" fillId="6" borderId="18" xfId="5" applyNumberFormat="1" applyFont="1" applyFill="1" applyBorder="1" applyAlignment="1">
      <alignment horizontal="center" vertical="center"/>
    </xf>
    <xf numFmtId="0" fontId="3" fillId="0" borderId="19" xfId="5" applyFont="1" applyBorder="1"/>
    <xf numFmtId="43" fontId="3" fillId="0" borderId="20" xfId="5" applyNumberFormat="1" applyFont="1" applyBorder="1" applyAlignment="1">
      <alignment horizontal="center" vertical="center"/>
    </xf>
    <xf numFmtId="43" fontId="3" fillId="0" borderId="20" xfId="5" applyNumberFormat="1" applyFont="1" applyBorder="1"/>
    <xf numFmtId="4" fontId="3" fillId="2" borderId="20" xfId="5" applyNumberFormat="1" applyFont="1" applyFill="1" applyBorder="1" applyAlignment="1">
      <alignment horizontal="right" vertical="center"/>
    </xf>
    <xf numFmtId="10" fontId="3" fillId="6" borderId="3" xfId="5" applyNumberFormat="1" applyFont="1" applyFill="1" applyBorder="1" applyAlignment="1">
      <alignment horizontal="center" vertical="center"/>
    </xf>
    <xf numFmtId="43" fontId="12" fillId="5" borderId="15" xfId="5" applyNumberFormat="1" applyFont="1" applyFill="1" applyBorder="1" applyAlignment="1">
      <alignment horizontal="center" vertical="center"/>
    </xf>
    <xf numFmtId="43" fontId="12" fillId="5" borderId="15" xfId="5" applyNumberFormat="1" applyFont="1" applyFill="1" applyBorder="1" applyAlignment="1">
      <alignment horizontal="right" vertical="center"/>
    </xf>
    <xf numFmtId="43" fontId="3" fillId="0" borderId="17" xfId="5" applyNumberFormat="1" applyFont="1" applyBorder="1" applyAlignment="1">
      <alignment horizontal="right"/>
    </xf>
    <xf numFmtId="0" fontId="3" fillId="0" borderId="21" xfId="5" applyFont="1" applyBorder="1" applyAlignment="1">
      <alignment wrapText="1"/>
    </xf>
    <xf numFmtId="43" fontId="3" fillId="0" borderId="22" xfId="5" applyNumberFormat="1" applyFont="1" applyBorder="1"/>
    <xf numFmtId="43" fontId="3" fillId="0" borderId="22" xfId="5" applyNumberFormat="1" applyFont="1" applyBorder="1" applyAlignment="1">
      <alignment horizontal="right"/>
    </xf>
    <xf numFmtId="4" fontId="3" fillId="2" borderId="22" xfId="5" applyNumberFormat="1" applyFont="1" applyFill="1" applyBorder="1" applyAlignment="1">
      <alignment horizontal="right" vertical="center"/>
    </xf>
    <xf numFmtId="10" fontId="3" fillId="6" borderId="23" xfId="5" applyNumberFormat="1" applyFont="1" applyFill="1" applyBorder="1" applyAlignment="1">
      <alignment horizontal="center" vertical="center"/>
    </xf>
    <xf numFmtId="0" fontId="3" fillId="0" borderId="21" xfId="5" applyFont="1" applyBorder="1"/>
    <xf numFmtId="4" fontId="3" fillId="2" borderId="22" xfId="5" applyNumberFormat="1" applyFont="1" applyFill="1" applyBorder="1" applyAlignment="1">
      <alignment horizontal="right"/>
    </xf>
    <xf numFmtId="39" fontId="3" fillId="2" borderId="22" xfId="5" applyNumberFormat="1" applyFont="1" applyFill="1" applyBorder="1" applyAlignment="1">
      <alignment horizontal="right" vertical="center"/>
    </xf>
    <xf numFmtId="0" fontId="3" fillId="0" borderId="24" xfId="5" applyFont="1" applyBorder="1"/>
    <xf numFmtId="43" fontId="3" fillId="0" borderId="25" xfId="5" applyNumberFormat="1" applyFont="1" applyBorder="1"/>
    <xf numFmtId="43" fontId="3" fillId="0" borderId="25" xfId="5" applyNumberFormat="1" applyFont="1" applyBorder="1" applyAlignment="1">
      <alignment horizontal="right"/>
    </xf>
    <xf numFmtId="4" fontId="3" fillId="2" borderId="25" xfId="5" applyNumberFormat="1" applyFont="1" applyFill="1" applyBorder="1" applyAlignment="1">
      <alignment horizontal="right" vertical="center"/>
    </xf>
    <xf numFmtId="10" fontId="3" fillId="6" borderId="26" xfId="5" applyNumberFormat="1" applyFont="1" applyFill="1" applyBorder="1" applyAlignment="1">
      <alignment horizontal="center" vertical="center"/>
    </xf>
    <xf numFmtId="10" fontId="3" fillId="0" borderId="18" xfId="5" applyNumberFormat="1" applyFont="1" applyBorder="1" applyAlignment="1">
      <alignment horizontal="center" vertical="center"/>
    </xf>
    <xf numFmtId="10" fontId="3" fillId="0" borderId="23" xfId="5" applyNumberFormat="1" applyFont="1" applyBorder="1" applyAlignment="1">
      <alignment horizontal="center" vertical="center"/>
    </xf>
    <xf numFmtId="10" fontId="3" fillId="0" borderId="26" xfId="5" applyNumberFormat="1" applyFont="1" applyBorder="1" applyAlignment="1">
      <alignment horizontal="center" vertical="center"/>
    </xf>
    <xf numFmtId="0" fontId="12" fillId="5" borderId="14" xfId="5" applyFont="1" applyFill="1" applyBorder="1" applyAlignment="1">
      <alignment horizontal="left" vertical="center" wrapText="1"/>
    </xf>
    <xf numFmtId="10" fontId="12" fillId="5" borderId="27" xfId="5" applyNumberFormat="1" applyFont="1" applyFill="1" applyBorder="1" applyAlignment="1">
      <alignment horizontal="center" vertical="center"/>
    </xf>
    <xf numFmtId="0" fontId="3" fillId="0" borderId="16" xfId="5" applyFont="1" applyBorder="1" applyAlignment="1">
      <alignment horizontal="left" vertical="center" wrapText="1"/>
    </xf>
    <xf numFmtId="4" fontId="3" fillId="3" borderId="28" xfId="5" applyNumberFormat="1" applyFont="1" applyFill="1" applyBorder="1" applyAlignment="1">
      <alignment horizontal="right" vertical="center"/>
    </xf>
    <xf numFmtId="10" fontId="12" fillId="0" borderId="29" xfId="5" applyNumberFormat="1" applyFont="1" applyBorder="1" applyAlignment="1">
      <alignment horizontal="center" vertical="center"/>
    </xf>
    <xf numFmtId="0" fontId="3" fillId="0" borderId="24" xfId="5" applyFont="1" applyBorder="1" applyAlignment="1">
      <alignment horizontal="left" vertical="center" wrapText="1"/>
    </xf>
    <xf numFmtId="4" fontId="3" fillId="3" borderId="30" xfId="5" applyNumberFormat="1" applyFont="1" applyFill="1" applyBorder="1" applyAlignment="1">
      <alignment horizontal="right"/>
    </xf>
    <xf numFmtId="10" fontId="12" fillId="0" borderId="31" xfId="5" applyNumberFormat="1" applyFont="1" applyBorder="1" applyAlignment="1">
      <alignment horizontal="center" vertical="center"/>
    </xf>
    <xf numFmtId="0" fontId="3" fillId="0" borderId="32" xfId="5" applyFont="1" applyBorder="1" applyAlignment="1">
      <alignment horizontal="left" vertical="center" wrapText="1"/>
    </xf>
    <xf numFmtId="4" fontId="3" fillId="3" borderId="30" xfId="5" applyNumberFormat="1" applyFont="1" applyFill="1" applyBorder="1" applyAlignment="1">
      <alignment horizontal="right" vertical="center"/>
    </xf>
    <xf numFmtId="43" fontId="3" fillId="0" borderId="33" xfId="5" applyNumberFormat="1" applyFont="1" applyBorder="1"/>
    <xf numFmtId="10" fontId="12" fillId="0" borderId="34" xfId="5" applyNumberFormat="1" applyFont="1" applyBorder="1" applyAlignment="1">
      <alignment horizontal="center" vertical="center"/>
    </xf>
    <xf numFmtId="0" fontId="13" fillId="0" borderId="35" xfId="5" applyFont="1" applyBorder="1" applyAlignment="1">
      <alignment wrapText="1"/>
    </xf>
    <xf numFmtId="43" fontId="3" fillId="0" borderId="4" xfId="5" applyNumberFormat="1" applyFont="1" applyBorder="1"/>
    <xf numFmtId="4" fontId="3" fillId="3" borderId="36" xfId="5" applyNumberFormat="1" applyFont="1" applyFill="1" applyBorder="1" applyAlignment="1">
      <alignment horizontal="right" vertical="center"/>
    </xf>
    <xf numFmtId="43" fontId="3" fillId="0" borderId="2" xfId="5" applyNumberFormat="1" applyFont="1" applyBorder="1"/>
    <xf numFmtId="4" fontId="3" fillId="3" borderId="0" xfId="5" applyNumberFormat="1" applyFont="1" applyFill="1" applyAlignment="1">
      <alignment horizontal="right"/>
    </xf>
    <xf numFmtId="10" fontId="12" fillId="0" borderId="6" xfId="5" applyNumberFormat="1" applyFont="1" applyBorder="1" applyAlignment="1">
      <alignment horizontal="center" vertical="center"/>
    </xf>
    <xf numFmtId="0" fontId="12" fillId="5" borderId="37" xfId="5" applyFont="1" applyFill="1" applyBorder="1" applyAlignment="1">
      <alignment horizontal="center" vertical="center" wrapText="1"/>
    </xf>
    <xf numFmtId="43" fontId="12" fillId="5" borderId="5" xfId="5" applyNumberFormat="1" applyFont="1" applyFill="1" applyBorder="1"/>
    <xf numFmtId="10" fontId="12" fillId="5" borderId="8" xfId="5" applyNumberFormat="1" applyFont="1" applyFill="1" applyBorder="1" applyAlignment="1">
      <alignment horizontal="center"/>
    </xf>
    <xf numFmtId="0" fontId="12" fillId="0" borderId="0" xfId="5" applyFont="1" applyAlignment="1">
      <alignment horizontal="center" vertical="center" wrapText="1"/>
    </xf>
    <xf numFmtId="43" fontId="12" fillId="0" borderId="0" xfId="5" applyNumberFormat="1" applyFont="1"/>
    <xf numFmtId="10" fontId="12" fillId="0" borderId="0" xfId="5" applyNumberFormat="1" applyFont="1" applyAlignment="1">
      <alignment horizontal="center" vertical="center"/>
    </xf>
    <xf numFmtId="164" fontId="12" fillId="7" borderId="38" xfId="5" applyNumberFormat="1" applyFont="1" applyFill="1" applyBorder="1" applyAlignment="1">
      <alignment horizontal="left"/>
    </xf>
    <xf numFmtId="43" fontId="13" fillId="0" borderId="39" xfId="5" applyNumberFormat="1" applyFont="1" applyBorder="1"/>
    <xf numFmtId="10" fontId="13" fillId="0" borderId="40" xfId="9" applyNumberFormat="1" applyFont="1" applyBorder="1" applyAlignment="1"/>
    <xf numFmtId="164" fontId="12" fillId="7" borderId="32" xfId="5" applyNumberFormat="1" applyFont="1" applyFill="1" applyBorder="1"/>
    <xf numFmtId="43" fontId="13" fillId="0" borderId="33" xfId="5" applyNumberFormat="1" applyFont="1" applyBorder="1"/>
    <xf numFmtId="10" fontId="13" fillId="0" borderId="31" xfId="9" applyNumberFormat="1" applyFont="1" applyBorder="1" applyAlignment="1"/>
    <xf numFmtId="164" fontId="14" fillId="0" borderId="32" xfId="5" applyNumberFormat="1" applyFont="1" applyBorder="1"/>
    <xf numFmtId="164" fontId="14" fillId="0" borderId="41" xfId="5" applyNumberFormat="1" applyFont="1" applyBorder="1"/>
    <xf numFmtId="43" fontId="13" fillId="0" borderId="42" xfId="5" applyNumberFormat="1" applyFont="1" applyBorder="1"/>
    <xf numFmtId="43" fontId="13" fillId="0" borderId="7" xfId="5" applyNumberFormat="1" applyFont="1" applyBorder="1"/>
    <xf numFmtId="164" fontId="14" fillId="0" borderId="0" xfId="5" applyNumberFormat="1" applyFont="1" applyAlignment="1">
      <alignment horizontal="right"/>
    </xf>
    <xf numFmtId="43" fontId="14" fillId="0" borderId="37" xfId="5" applyNumberFormat="1" applyFont="1" applyBorder="1"/>
    <xf numFmtId="10" fontId="14" fillId="0" borderId="8" xfId="5" applyNumberFormat="1" applyFont="1" applyBorder="1"/>
    <xf numFmtId="0" fontId="15" fillId="3" borderId="0" xfId="5" applyFont="1" applyFill="1" applyAlignment="1">
      <alignment vertical="top"/>
    </xf>
    <xf numFmtId="0" fontId="15" fillId="7" borderId="0" xfId="5" applyFont="1" applyFill="1"/>
    <xf numFmtId="0" fontId="16" fillId="0" borderId="0" xfId="5" applyFont="1"/>
    <xf numFmtId="0" fontId="17" fillId="0" borderId="0" xfId="0" applyFont="1" applyAlignment="1">
      <alignment vertical="center"/>
    </xf>
    <xf numFmtId="0" fontId="18" fillId="0" borderId="0" xfId="0" applyFont="1"/>
    <xf numFmtId="164" fontId="17" fillId="0" borderId="0" xfId="1" applyFont="1" applyAlignment="1">
      <alignment horizontal="left" vertical="center"/>
    </xf>
    <xf numFmtId="0" fontId="19" fillId="0" borderId="0" xfId="0" applyFont="1"/>
    <xf numFmtId="0" fontId="19" fillId="0" borderId="0" xfId="0" applyFont="1" applyAlignment="1">
      <alignment vertical="center"/>
    </xf>
    <xf numFmtId="38" fontId="18" fillId="0" borderId="0" xfId="1" applyNumberFormat="1" applyFont="1" applyFill="1"/>
    <xf numFmtId="38" fontId="18" fillId="0" borderId="0" xfId="0" applyNumberFormat="1" applyFont="1"/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17" fillId="0" borderId="0" xfId="0" applyFont="1" applyAlignment="1">
      <alignment vertical="center" wrapText="1"/>
    </xf>
    <xf numFmtId="37" fontId="17" fillId="0" borderId="0" xfId="0" applyNumberFormat="1" applyFont="1" applyAlignment="1">
      <alignment horizontal="right" wrapText="1"/>
    </xf>
    <xf numFmtId="164" fontId="18" fillId="0" borderId="0" xfId="1" applyFont="1"/>
    <xf numFmtId="38" fontId="17" fillId="0" borderId="0" xfId="1" applyNumberFormat="1" applyFont="1" applyFill="1" applyAlignment="1">
      <alignment vertical="center"/>
    </xf>
    <xf numFmtId="38" fontId="17" fillId="0" borderId="0" xfId="1" applyNumberFormat="1" applyFont="1" applyFill="1" applyAlignment="1">
      <alignment horizontal="right" vertical="center" wrapText="1"/>
    </xf>
    <xf numFmtId="37" fontId="22" fillId="0" borderId="0" xfId="0" applyNumberFormat="1" applyFont="1" applyAlignment="1">
      <alignment horizontal="right" wrapText="1"/>
    </xf>
    <xf numFmtId="3" fontId="23" fillId="0" borderId="0" xfId="0" applyNumberFormat="1" applyFont="1" applyAlignment="1">
      <alignment horizontal="right" wrapText="1"/>
    </xf>
    <xf numFmtId="3" fontId="21" fillId="0" borderId="0" xfId="0" applyNumberFormat="1" applyFont="1" applyAlignment="1">
      <alignment horizontal="right" wrapText="1"/>
    </xf>
    <xf numFmtId="37" fontId="18" fillId="0" borderId="0" xfId="0" applyNumberFormat="1" applyFont="1"/>
    <xf numFmtId="38" fontId="19" fillId="0" borderId="0" xfId="1" applyNumberFormat="1" applyFont="1" applyFill="1" applyAlignment="1">
      <alignment horizontal="justify" vertical="center"/>
    </xf>
    <xf numFmtId="38" fontId="19" fillId="0" borderId="0" xfId="1" applyNumberFormat="1" applyFont="1" applyFill="1" applyAlignment="1">
      <alignment vertical="center"/>
    </xf>
    <xf numFmtId="38" fontId="18" fillId="0" borderId="0" xfId="1" applyNumberFormat="1" applyFont="1" applyFill="1" applyAlignment="1">
      <alignment vertical="center"/>
    </xf>
    <xf numFmtId="38" fontId="18" fillId="0" borderId="0" xfId="1" applyNumberFormat="1" applyFont="1" applyFill="1" applyAlignment="1">
      <alignment vertical="center" wrapText="1"/>
    </xf>
    <xf numFmtId="38" fontId="21" fillId="0" borderId="0" xfId="1" applyNumberFormat="1" applyFont="1" applyFill="1" applyAlignment="1">
      <alignment vertical="center"/>
    </xf>
    <xf numFmtId="3" fontId="17" fillId="0" borderId="0" xfId="0" applyNumberFormat="1" applyFont="1" applyAlignment="1">
      <alignment horizontal="right" wrapText="1"/>
    </xf>
    <xf numFmtId="3" fontId="22" fillId="0" borderId="0" xfId="0" applyNumberFormat="1" applyFont="1" applyAlignment="1">
      <alignment horizontal="right" wrapText="1"/>
    </xf>
    <xf numFmtId="3" fontId="17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37" fontId="20" fillId="0" borderId="0" xfId="0" applyNumberFormat="1" applyFont="1" applyAlignment="1">
      <alignment horizontal="right" vertical="center"/>
    </xf>
    <xf numFmtId="167" fontId="24" fillId="0" borderId="0" xfId="0" applyNumberFormat="1" applyFont="1" applyAlignment="1">
      <alignment horizontal="right"/>
    </xf>
    <xf numFmtId="37" fontId="17" fillId="0" borderId="0" xfId="0" applyNumberFormat="1" applyFont="1" applyAlignment="1">
      <alignment vertical="center" wrapText="1"/>
    </xf>
    <xf numFmtId="164" fontId="18" fillId="0" borderId="0" xfId="1" applyFont="1" applyAlignment="1">
      <alignment vertical="center"/>
    </xf>
    <xf numFmtId="37" fontId="23" fillId="0" borderId="0" xfId="0" applyNumberFormat="1" applyFont="1" applyAlignment="1">
      <alignment horizontal="right" vertical="center"/>
    </xf>
    <xf numFmtId="37" fontId="17" fillId="0" borderId="0" xfId="0" applyNumberFormat="1" applyFont="1" applyAlignment="1">
      <alignment horizontal="right" vertical="center"/>
    </xf>
    <xf numFmtId="37" fontId="22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right" wrapText="1"/>
    </xf>
    <xf numFmtId="164" fontId="25" fillId="0" borderId="0" xfId="1" applyFont="1" applyBorder="1" applyAlignment="1">
      <alignment horizontal="right" wrapText="1"/>
    </xf>
    <xf numFmtId="164" fontId="23" fillId="0" borderId="0" xfId="1" applyFont="1" applyAlignment="1">
      <alignment horizontal="right" wrapText="1"/>
    </xf>
    <xf numFmtId="3" fontId="23" fillId="0" borderId="0" xfId="0" applyNumberFormat="1" applyFont="1" applyAlignment="1">
      <alignment horizontal="right" vertical="center"/>
    </xf>
    <xf numFmtId="3" fontId="26" fillId="0" borderId="0" xfId="0" applyNumberFormat="1" applyFont="1"/>
    <xf numFmtId="0" fontId="21" fillId="0" borderId="0" xfId="0" applyFont="1" applyAlignment="1">
      <alignment vertical="center"/>
    </xf>
    <xf numFmtId="0" fontId="27" fillId="0" borderId="0" xfId="0" applyFont="1" applyAlignment="1">
      <alignment horizontal="left" wrapText="1"/>
    </xf>
    <xf numFmtId="0" fontId="18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38" fontId="28" fillId="0" borderId="0" xfId="1" applyNumberFormat="1" applyFont="1" applyFill="1" applyAlignment="1">
      <alignment vertical="center" wrapText="1"/>
    </xf>
    <xf numFmtId="38" fontId="27" fillId="0" borderId="0" xfId="1" applyNumberFormat="1" applyFont="1" applyFill="1" applyAlignment="1">
      <alignment horizontal="center" vertical="center" wrapText="1"/>
    </xf>
    <xf numFmtId="38" fontId="29" fillId="0" borderId="0" xfId="1" applyNumberFormat="1" applyFont="1" applyFill="1" applyAlignment="1">
      <alignment horizontal="left" vertical="center" wrapText="1" indent="1"/>
    </xf>
    <xf numFmtId="0" fontId="30" fillId="0" borderId="0" xfId="0" applyFont="1"/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horizontal="center" vertical="top" wrapText="1"/>
    </xf>
    <xf numFmtId="0" fontId="32" fillId="0" borderId="0" xfId="0" applyFont="1"/>
    <xf numFmtId="0" fontId="27" fillId="0" borderId="0" xfId="0" applyFont="1" applyAlignment="1">
      <alignment vertical="center" wrapText="1"/>
    </xf>
    <xf numFmtId="167" fontId="33" fillId="0" borderId="0" xfId="0" applyNumberFormat="1" applyFont="1" applyAlignment="1">
      <alignment horizontal="right"/>
    </xf>
    <xf numFmtId="166" fontId="19" fillId="0" borderId="0" xfId="6" applyNumberFormat="1" applyFont="1" applyFill="1" applyAlignment="1"/>
    <xf numFmtId="167" fontId="33" fillId="0" borderId="0" xfId="0" applyNumberFormat="1" applyFont="1"/>
    <xf numFmtId="38" fontId="32" fillId="0" borderId="0" xfId="1" applyNumberFormat="1" applyFont="1" applyFill="1"/>
    <xf numFmtId="0" fontId="29" fillId="0" borderId="0" xfId="0" applyFont="1" applyAlignment="1">
      <alignment vertical="center" wrapText="1"/>
    </xf>
    <xf numFmtId="167" fontId="24" fillId="0" borderId="0" xfId="0" applyNumberFormat="1" applyFont="1"/>
    <xf numFmtId="167" fontId="34" fillId="0" borderId="0" xfId="0" applyNumberFormat="1" applyFont="1" applyAlignment="1">
      <alignment horizontal="right"/>
    </xf>
    <xf numFmtId="167" fontId="34" fillId="0" borderId="0" xfId="0" applyNumberFormat="1" applyFont="1"/>
    <xf numFmtId="0" fontId="35" fillId="0" borderId="0" xfId="0" applyFont="1" applyAlignment="1">
      <alignment horizontal="right" wrapText="1"/>
    </xf>
    <xf numFmtId="167" fontId="30" fillId="0" borderId="0" xfId="0" applyNumberFormat="1" applyFont="1"/>
    <xf numFmtId="38" fontId="36" fillId="0" borderId="0" xfId="1" applyNumberFormat="1" applyFont="1" applyFill="1"/>
    <xf numFmtId="167" fontId="37" fillId="0" borderId="0" xfId="0" applyNumberFormat="1" applyFont="1" applyAlignment="1">
      <alignment horizontal="right"/>
    </xf>
    <xf numFmtId="38" fontId="24" fillId="0" borderId="0" xfId="1" applyNumberFormat="1" applyFont="1" applyFill="1" applyAlignment="1">
      <alignment horizontal="right"/>
    </xf>
    <xf numFmtId="167" fontId="18" fillId="0" borderId="0" xfId="0" applyNumberFormat="1" applyFont="1"/>
    <xf numFmtId="164" fontId="18" fillId="0" borderId="0" xfId="1" applyFont="1" applyFill="1"/>
    <xf numFmtId="38" fontId="20" fillId="0" borderId="0" xfId="1" applyNumberFormat="1" applyFont="1" applyFill="1" applyAlignment="1">
      <alignment horizontal="center" wrapText="1"/>
    </xf>
    <xf numFmtId="38" fontId="17" fillId="0" borderId="0" xfId="1" applyNumberFormat="1" applyFont="1" applyFill="1" applyAlignment="1">
      <alignment horizontal="right" vertical="center"/>
    </xf>
    <xf numFmtId="166" fontId="17" fillId="0" borderId="0" xfId="1" applyNumberFormat="1" applyFont="1" applyFill="1" applyAlignment="1">
      <alignment horizontal="right" wrapText="1"/>
    </xf>
    <xf numFmtId="0" fontId="17" fillId="0" borderId="0" xfId="0" applyFont="1"/>
    <xf numFmtId="38" fontId="17" fillId="0" borderId="0" xfId="1" applyNumberFormat="1" applyFont="1" applyFill="1" applyAlignment="1">
      <alignment horizontal="right"/>
    </xf>
    <xf numFmtId="0" fontId="17" fillId="0" borderId="0" xfId="0" applyFont="1" applyAlignment="1">
      <alignment wrapText="1"/>
    </xf>
    <xf numFmtId="3" fontId="17" fillId="0" borderId="0" xfId="0" applyNumberFormat="1" applyFont="1" applyAlignment="1">
      <alignment horizontal="right"/>
    </xf>
    <xf numFmtId="3" fontId="22" fillId="0" borderId="0" xfId="0" applyNumberFormat="1" applyFont="1" applyAlignment="1">
      <alignment horizontal="right"/>
    </xf>
    <xf numFmtId="38" fontId="22" fillId="0" borderId="0" xfId="1" applyNumberFormat="1" applyFont="1" applyFill="1" applyAlignment="1">
      <alignment horizontal="right"/>
    </xf>
    <xf numFmtId="38" fontId="26" fillId="0" borderId="0" xfId="1" applyNumberFormat="1" applyFont="1" applyFill="1"/>
    <xf numFmtId="0" fontId="39" fillId="0" borderId="0" xfId="0" applyFont="1" applyAlignment="1">
      <alignment horizontal="left"/>
    </xf>
    <xf numFmtId="166" fontId="18" fillId="0" borderId="0" xfId="0" applyNumberFormat="1" applyFont="1"/>
    <xf numFmtId="3" fontId="22" fillId="0" borderId="0" xfId="0" applyNumberFormat="1" applyFont="1" applyAlignment="1">
      <alignment horizontal="right" vertical="center"/>
    </xf>
    <xf numFmtId="164" fontId="18" fillId="0" borderId="0" xfId="1" applyFont="1" applyFill="1" applyAlignment="1">
      <alignment horizontal="right"/>
    </xf>
    <xf numFmtId="3" fontId="40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41" fontId="22" fillId="0" borderId="0" xfId="1" applyNumberFormat="1" applyFont="1" applyAlignment="1">
      <alignment horizontal="left" vertical="center" indent="4"/>
    </xf>
    <xf numFmtId="3" fontId="19" fillId="0" borderId="0" xfId="0" applyNumberFormat="1" applyFont="1"/>
    <xf numFmtId="167" fontId="24" fillId="0" borderId="0" xfId="0" applyNumberFormat="1" applyFont="1" applyAlignment="1">
      <alignment horizontal="right" wrapText="1"/>
    </xf>
    <xf numFmtId="164" fontId="17" fillId="0" borderId="0" xfId="1" applyFont="1" applyAlignment="1">
      <alignment horizontal="right" vertical="center"/>
    </xf>
    <xf numFmtId="3" fontId="17" fillId="0" borderId="0" xfId="0" applyNumberFormat="1" applyFont="1" applyAlignment="1">
      <alignment horizontal="left" vertical="center"/>
    </xf>
    <xf numFmtId="164" fontId="22" fillId="0" borderId="0" xfId="1" applyFont="1" applyAlignment="1">
      <alignment horizontal="right"/>
    </xf>
    <xf numFmtId="164" fontId="26" fillId="0" borderId="0" xfId="1" applyFont="1" applyAlignment="1">
      <alignment horizontal="left"/>
    </xf>
    <xf numFmtId="166" fontId="17" fillId="0" borderId="0" xfId="1" applyNumberFormat="1" applyFont="1" applyFill="1" applyAlignment="1">
      <alignment horizontal="right" vertical="center" wrapText="1"/>
    </xf>
    <xf numFmtId="3" fontId="30" fillId="0" borderId="0" xfId="0" applyNumberFormat="1" applyFont="1"/>
    <xf numFmtId="3" fontId="18" fillId="0" borderId="0" xfId="0" applyNumberFormat="1" applyFont="1"/>
    <xf numFmtId="164" fontId="17" fillId="0" borderId="0" xfId="1" applyFont="1" applyAlignment="1">
      <alignment horizontal="right"/>
    </xf>
    <xf numFmtId="164" fontId="30" fillId="0" borderId="0" xfId="1" applyFont="1"/>
    <xf numFmtId="3" fontId="26" fillId="0" borderId="0" xfId="0" applyNumberFormat="1" applyFont="1" applyAlignment="1">
      <alignment horizontal="right" wrapText="1"/>
    </xf>
    <xf numFmtId="164" fontId="26" fillId="0" borderId="0" xfId="1" applyFont="1" applyAlignment="1">
      <alignment horizontal="right" wrapText="1"/>
    </xf>
    <xf numFmtId="3" fontId="26" fillId="0" borderId="0" xfId="0" applyNumberFormat="1" applyFont="1" applyAlignment="1">
      <alignment horizontal="right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wrapText="1"/>
    </xf>
    <xf numFmtId="166" fontId="18" fillId="0" borderId="0" xfId="1" applyNumberFormat="1" applyFont="1" applyFill="1"/>
    <xf numFmtId="0" fontId="19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167" fontId="41" fillId="0" borderId="0" xfId="0" applyNumberFormat="1" applyFont="1"/>
    <xf numFmtId="166" fontId="18" fillId="0" borderId="0" xfId="1" applyNumberFormat="1" applyFont="1" applyFill="1" applyBorder="1"/>
    <xf numFmtId="166" fontId="19" fillId="0" borderId="0" xfId="1" applyNumberFormat="1" applyFont="1" applyFill="1"/>
    <xf numFmtId="0" fontId="21" fillId="0" borderId="0" xfId="0" applyFont="1"/>
    <xf numFmtId="167" fontId="37" fillId="0" borderId="0" xfId="0" applyNumberFormat="1" applyFont="1"/>
    <xf numFmtId="166" fontId="19" fillId="0" borderId="0" xfId="1" applyNumberFormat="1" applyFont="1" applyBorder="1"/>
    <xf numFmtId="166" fontId="18" fillId="0" borderId="0" xfId="1" applyNumberFormat="1" applyFont="1" applyBorder="1"/>
    <xf numFmtId="166" fontId="19" fillId="0" borderId="0" xfId="1" applyNumberFormat="1" applyFont="1" applyBorder="1" applyAlignment="1"/>
    <xf numFmtId="43" fontId="18" fillId="0" borderId="0" xfId="0" applyNumberFormat="1" applyFont="1"/>
    <xf numFmtId="166" fontId="18" fillId="0" borderId="0" xfId="1" applyNumberFormat="1" applyFont="1"/>
    <xf numFmtId="0" fontId="18" fillId="0" borderId="0" xfId="0" applyFont="1" applyAlignment="1">
      <alignment horizontal="center"/>
    </xf>
    <xf numFmtId="37" fontId="40" fillId="0" borderId="0" xfId="0" applyNumberFormat="1" applyFont="1"/>
    <xf numFmtId="37" fontId="40" fillId="0" borderId="0" xfId="1" applyNumberFormat="1" applyFont="1"/>
    <xf numFmtId="37" fontId="38" fillId="0" borderId="0" xfId="0" applyNumberFormat="1" applyFont="1"/>
    <xf numFmtId="164" fontId="40" fillId="0" borderId="0" xfId="1" applyFont="1"/>
    <xf numFmtId="37" fontId="24" fillId="0" borderId="0" xfId="0" applyNumberFormat="1" applyFont="1"/>
    <xf numFmtId="165" fontId="18" fillId="0" borderId="0" xfId="0" applyNumberFormat="1" applyFont="1"/>
    <xf numFmtId="167" fontId="42" fillId="0" borderId="0" xfId="0" applyNumberFormat="1" applyFont="1"/>
    <xf numFmtId="0" fontId="42" fillId="0" borderId="0" xfId="0" applyFont="1"/>
    <xf numFmtId="37" fontId="40" fillId="0" borderId="0" xfId="0" applyNumberFormat="1" applyFont="1" applyAlignment="1">
      <alignment horizontal="right" wrapText="1"/>
    </xf>
    <xf numFmtId="37" fontId="38" fillId="0" borderId="0" xfId="0" applyNumberFormat="1" applyFont="1" applyAlignment="1">
      <alignment horizontal="right" wrapText="1"/>
    </xf>
    <xf numFmtId="37" fontId="18" fillId="0" borderId="0" xfId="0" applyNumberFormat="1" applyFont="1" applyAlignment="1">
      <alignment horizontal="right" wrapText="1"/>
    </xf>
    <xf numFmtId="37" fontId="26" fillId="0" borderId="0" xfId="0" applyNumberFormat="1" applyFont="1" applyAlignment="1">
      <alignment horizontal="right" wrapText="1"/>
    </xf>
    <xf numFmtId="37" fontId="18" fillId="0" borderId="0" xfId="0" applyNumberFormat="1" applyFont="1" applyAlignment="1">
      <alignment wrapText="1"/>
    </xf>
    <xf numFmtId="167" fontId="34" fillId="0" borderId="0" xfId="0" applyNumberFormat="1" applyFont="1" applyAlignment="1">
      <alignment horizontal="right" wrapText="1"/>
    </xf>
    <xf numFmtId="37" fontId="19" fillId="0" borderId="0" xfId="0" applyNumberFormat="1" applyFont="1" applyAlignment="1">
      <alignment wrapText="1"/>
    </xf>
    <xf numFmtId="37" fontId="30" fillId="0" borderId="0" xfId="0" applyNumberFormat="1" applyFont="1"/>
    <xf numFmtId="0" fontId="19" fillId="0" borderId="0" xfId="0" applyFont="1" applyAlignment="1">
      <alignment horizontal="center" vertical="center" wrapText="1"/>
    </xf>
    <xf numFmtId="166" fontId="18" fillId="0" borderId="0" xfId="1" applyNumberFormat="1" applyFont="1" applyAlignment="1">
      <alignment vertical="center"/>
    </xf>
    <xf numFmtId="167" fontId="18" fillId="0" borderId="0" xfId="0" applyNumberFormat="1" applyFont="1" applyAlignment="1">
      <alignment vertical="center"/>
    </xf>
    <xf numFmtId="167" fontId="33" fillId="0" borderId="43" xfId="0" applyNumberFormat="1" applyFont="1" applyBorder="1"/>
    <xf numFmtId="170" fontId="18" fillId="0" borderId="0" xfId="0" applyNumberFormat="1" applyFont="1"/>
    <xf numFmtId="0" fontId="20" fillId="0" borderId="0" xfId="0" applyFont="1"/>
    <xf numFmtId="0" fontId="21" fillId="0" borderId="0" xfId="0" applyFont="1" applyAlignment="1">
      <alignment horizontal="center" vertical="center" wrapText="1"/>
    </xf>
    <xf numFmtId="167" fontId="33" fillId="0" borderId="0" xfId="0" applyNumberFormat="1" applyFont="1" applyAlignment="1">
      <alignment horizontal="right" wrapText="1"/>
    </xf>
    <xf numFmtId="0" fontId="19" fillId="0" borderId="0" xfId="0" applyFont="1" applyAlignment="1">
      <alignment horizontal="right"/>
    </xf>
    <xf numFmtId="9" fontId="24" fillId="0" borderId="0" xfId="2" applyFont="1" applyFill="1" applyAlignment="1">
      <alignment horizontal="center"/>
    </xf>
    <xf numFmtId="167" fontId="24" fillId="0" borderId="0" xfId="0" applyNumberFormat="1" applyFont="1" applyAlignment="1">
      <alignment horizontal="right" vertical="center" wrapText="1"/>
    </xf>
    <xf numFmtId="0" fontId="19" fillId="0" borderId="0" xfId="0" applyFont="1" applyAlignment="1">
      <alignment horizontal="right" vertical="center"/>
    </xf>
    <xf numFmtId="167" fontId="34" fillId="0" borderId="0" xfId="0" applyNumberFormat="1" applyFont="1" applyAlignment="1">
      <alignment horizontal="right" vertical="center" wrapText="1"/>
    </xf>
    <xf numFmtId="0" fontId="20" fillId="0" borderId="0" xfId="0" applyFont="1" applyAlignment="1">
      <alignment vertical="center"/>
    </xf>
    <xf numFmtId="37" fontId="19" fillId="0" borderId="0" xfId="0" applyNumberFormat="1" applyFont="1" applyAlignment="1">
      <alignment horizontal="right" vertical="center" wrapText="1"/>
    </xf>
    <xf numFmtId="37" fontId="19" fillId="0" borderId="0" xfId="0" applyNumberFormat="1" applyFont="1" applyAlignment="1">
      <alignment vertical="center"/>
    </xf>
    <xf numFmtId="37" fontId="19" fillId="0" borderId="0" xfId="0" applyNumberFormat="1" applyFont="1" applyAlignment="1">
      <alignment horizontal="right" wrapText="1"/>
    </xf>
    <xf numFmtId="9" fontId="34" fillId="0" borderId="0" xfId="2" applyFont="1" applyFill="1" applyBorder="1" applyAlignment="1">
      <alignment horizontal="center"/>
    </xf>
    <xf numFmtId="9" fontId="24" fillId="0" borderId="0" xfId="2" applyFont="1" applyFill="1" applyBorder="1" applyAlignment="1">
      <alignment horizontal="center"/>
    </xf>
    <xf numFmtId="167" fontId="24" fillId="0" borderId="0" xfId="0" applyNumberFormat="1" applyFont="1" applyAlignment="1">
      <alignment horizontal="center"/>
    </xf>
    <xf numFmtId="167" fontId="37" fillId="0" borderId="0" xfId="0" applyNumberFormat="1" applyFont="1" applyAlignment="1">
      <alignment horizontal="right" wrapText="1"/>
    </xf>
    <xf numFmtId="169" fontId="18" fillId="0" borderId="0" xfId="1" applyNumberFormat="1" applyFont="1"/>
    <xf numFmtId="167" fontId="45" fillId="0" borderId="0" xfId="0" applyNumberFormat="1" applyFont="1"/>
    <xf numFmtId="0" fontId="45" fillId="0" borderId="0" xfId="0" applyFont="1"/>
    <xf numFmtId="0" fontId="46" fillId="0" borderId="0" xfId="0" applyFont="1" applyAlignment="1">
      <alignment vertical="center"/>
    </xf>
    <xf numFmtId="0" fontId="47" fillId="0" borderId="0" xfId="0" applyFont="1" applyAlignment="1">
      <alignment horizontal="left" vertical="center" wrapText="1" indent="1"/>
    </xf>
    <xf numFmtId="0" fontId="45" fillId="0" borderId="0" xfId="0" applyFont="1" applyAlignment="1">
      <alignment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/>
    </xf>
    <xf numFmtId="0" fontId="21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center" wrapText="1" indent="1"/>
    </xf>
    <xf numFmtId="0" fontId="44" fillId="0" borderId="0" xfId="0" applyFont="1" applyAlignment="1">
      <alignment horizontal="left" wrapText="1"/>
    </xf>
    <xf numFmtId="0" fontId="43" fillId="0" borderId="0" xfId="0" applyFont="1" applyAlignment="1">
      <alignment horizontal="center" vertical="center"/>
    </xf>
    <xf numFmtId="0" fontId="6" fillId="3" borderId="0" xfId="5" applyFont="1" applyFill="1" applyAlignment="1">
      <alignment horizontal="center"/>
    </xf>
    <xf numFmtId="0" fontId="7" fillId="4" borderId="0" xfId="5" applyFont="1" applyFill="1" applyAlignment="1">
      <alignment horizontal="center"/>
    </xf>
    <xf numFmtId="0" fontId="10" fillId="3" borderId="9" xfId="5" applyFont="1" applyFill="1" applyBorder="1" applyAlignment="1">
      <alignment horizontal="center" wrapText="1"/>
    </xf>
  </cellXfs>
  <cellStyles count="10">
    <cellStyle name="Millares" xfId="1" builtinId="3"/>
    <cellStyle name="Millares 2" xfId="6" xr:uid="{6D5E093C-CD49-4D6F-8F3F-13556165C593}"/>
    <cellStyle name="Millares 3" xfId="3" xr:uid="{00000000-0005-0000-0000-000001000000}"/>
    <cellStyle name="Millares 3 2" xfId="4" xr:uid="{00000000-0005-0000-0000-000002000000}"/>
    <cellStyle name="Millares 4" xfId="7" xr:uid="{FB4C77C6-19CE-42B4-9164-7DADBADF4085}"/>
    <cellStyle name="Normal" xfId="0" builtinId="0"/>
    <cellStyle name="Normal 2" xfId="5" xr:uid="{00000000-0005-0000-0000-000004000000}"/>
    <cellStyle name="Normal 2 2" xfId="8" xr:uid="{2C418741-E178-4C4D-AB81-7ED71B754424}"/>
    <cellStyle name="Porcentaje" xfId="2" builtinId="5"/>
    <cellStyle name="Porcentaje 2" xfId="9" xr:uid="{FF024737-5279-4398-9C42-4BB61491C3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350520</xdr:colOff>
      <xdr:row>0</xdr:row>
      <xdr:rowOff>116205</xdr:rowOff>
    </xdr:from>
    <xdr:to>
      <xdr:col>4</xdr:col>
      <xdr:colOff>415196</xdr:colOff>
      <xdr:row>6</xdr:row>
      <xdr:rowOff>153035</xdr:rowOff>
    </xdr:to>
    <xdr:pic>
      <xdr:nvPicPr>
        <xdr:cNvPr id="4" name="Imagen 3" descr="C:\Users\enver segura\Downloads\logo_codopesca 2020 #3.png">
          <a:extLst>
            <a:ext uri="{FF2B5EF4-FFF2-40B4-BE49-F238E27FC236}">
              <a16:creationId xmlns:a16="http://schemas.microsoft.com/office/drawing/2014/main" id="{2FF1741E-6AAA-44A6-8D8A-22ED68879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5380" y="116205"/>
          <a:ext cx="4413885" cy="1062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123825</xdr:rowOff>
    </xdr:from>
    <xdr:to>
      <xdr:col>4</xdr:col>
      <xdr:colOff>407670</xdr:colOff>
      <xdr:row>7</xdr:row>
      <xdr:rowOff>26398</xdr:rowOff>
    </xdr:to>
    <xdr:pic>
      <xdr:nvPicPr>
        <xdr:cNvPr id="2" name="Imagen 1" descr="C:\Users\enver segura\Downloads\logo_codopesca 2020 #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123825"/>
          <a:ext cx="4429125" cy="10629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297996</xdr:colOff>
      <xdr:row>0</xdr:row>
      <xdr:rowOff>142875</xdr:rowOff>
    </xdr:from>
    <xdr:to>
      <xdr:col>6</xdr:col>
      <xdr:colOff>542925</xdr:colOff>
      <xdr:row>7</xdr:row>
      <xdr:rowOff>68672</xdr:rowOff>
    </xdr:to>
    <xdr:pic>
      <xdr:nvPicPr>
        <xdr:cNvPr id="3" name="Imagen 1" descr="C:\Users\enver segura\Downloads\logo_codopesca 2020 #3.png">
          <a:extLst>
            <a:ext uri="{FF2B5EF4-FFF2-40B4-BE49-F238E27FC236}">
              <a16:creationId xmlns:a16="http://schemas.microsoft.com/office/drawing/2014/main" id="{76DEC440-FDB0-4471-B327-B40DB3637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996" y="142875"/>
          <a:ext cx="5388429" cy="10992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761999</xdr:colOff>
      <xdr:row>1</xdr:row>
      <xdr:rowOff>0</xdr:rowOff>
    </xdr:from>
    <xdr:to>
      <xdr:col>3</xdr:col>
      <xdr:colOff>971549</xdr:colOff>
      <xdr:row>7</xdr:row>
      <xdr:rowOff>78259</xdr:rowOff>
    </xdr:to>
    <xdr:pic>
      <xdr:nvPicPr>
        <xdr:cNvPr id="3" name="Imagen 2" descr="C:\Users\enver segura\Downloads\logo_codopesca 2020 #3.png">
          <a:extLst>
            <a:ext uri="{FF2B5EF4-FFF2-40B4-BE49-F238E27FC236}">
              <a16:creationId xmlns:a16="http://schemas.microsoft.com/office/drawing/2014/main" id="{CC21D0B9-9D49-4A6B-8948-F1959CABF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167640"/>
          <a:ext cx="6526530" cy="11403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833438</xdr:colOff>
      <xdr:row>0</xdr:row>
      <xdr:rowOff>52090</xdr:rowOff>
    </xdr:from>
    <xdr:to>
      <xdr:col>3</xdr:col>
      <xdr:colOff>69473</xdr:colOff>
      <xdr:row>7</xdr:row>
      <xdr:rowOff>33517</xdr:rowOff>
    </xdr:to>
    <xdr:pic>
      <xdr:nvPicPr>
        <xdr:cNvPr id="8" name="Imagen 3" descr="C:\Users\enver segura\Downloads\logo_codopesca 2020 #3.png">
          <a:extLst>
            <a:ext uri="{FF2B5EF4-FFF2-40B4-BE49-F238E27FC236}">
              <a16:creationId xmlns:a16="http://schemas.microsoft.com/office/drawing/2014/main" id="{06CC84F4-FAC8-43AC-8881-BA34371D7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2461" y="52090"/>
          <a:ext cx="3891855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850799</xdr:colOff>
      <xdr:row>0</xdr:row>
      <xdr:rowOff>151171</xdr:rowOff>
    </xdr:from>
    <xdr:to>
      <xdr:col>6</xdr:col>
      <xdr:colOff>915814</xdr:colOff>
      <xdr:row>7</xdr:row>
      <xdr:rowOff>137541</xdr:rowOff>
    </xdr:to>
    <xdr:pic>
      <xdr:nvPicPr>
        <xdr:cNvPr id="3" name="Imagen 2" descr="C:\Users\enver segura\Downloads\logo_codopesca 2020 #3.png">
          <a:extLst>
            <a:ext uri="{FF2B5EF4-FFF2-40B4-BE49-F238E27FC236}">
              <a16:creationId xmlns:a16="http://schemas.microsoft.com/office/drawing/2014/main" id="{923B89E6-D140-42AC-B495-25BA5C26B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3354" y="151171"/>
          <a:ext cx="5782473" cy="11564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2447925</xdr:colOff>
      <xdr:row>0</xdr:row>
      <xdr:rowOff>76200</xdr:rowOff>
    </xdr:from>
    <xdr:to>
      <xdr:col>2</xdr:col>
      <xdr:colOff>361950</xdr:colOff>
      <xdr:row>3</xdr:row>
      <xdr:rowOff>171450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C94F21A-AE74-4AA5-91B5-723057F819C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76200"/>
          <a:ext cx="3179445" cy="8648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odopescado-my.sharepoint.com/personal/admin_codopescado_onmicrosoft_com/Documents/Secci&#243;n%20de%20Contabilidad/CODOPESCA.-Contabilidad/Estados%20Financieros/CODOPESCA.-Est.Fin.-2025-2024/DIGECOG-EstadosFinancieros-%20Corte%202025-2024/Ejecuci&#243;n%20presupuestaria%20a&#241;o%202025-junio.xlsx" TargetMode="External"/><Relationship Id="rId2" Type="http://schemas.microsoft.com/office/2019/04/relationships/externalLinkLongPath" Target="https://codopescado-my.sharepoint.com/personal/admin_codopescado_onmicrosoft_com/Documents/Secci&#243;n%20de%20Contabilidad/CODOPESCA.-Contabilidad/Estados%20Financieros/CODOPESCA.-Est.Fin.-2025-2024/DIGECOG-EstadosFinancieros-%20Corte%202025-2024/Ejecuci&#243;n%20presupuestaria%20a&#241;o%202025-junio.xlsx?EBD3522E" TargetMode="External"/><Relationship Id="rId1" Type="http://schemas.openxmlformats.org/officeDocument/2006/relationships/externalLinkPath" Target="file:///\\EBD3522E\Ejecuci&#243;n%20presupuestaria%20a&#241;o%202025-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jecución Fondo 100"/>
      <sheetName val="Ejecución Fondo 102"/>
      <sheetName val="Resumen Ejecución  2025"/>
      <sheetName val="Ejecución Consolidada  2025"/>
    </sheetNames>
    <sheetDataSet>
      <sheetData sheetId="0"/>
      <sheetData sheetId="1">
        <row r="77">
          <cell r="E77">
            <v>356000</v>
          </cell>
        </row>
      </sheetData>
      <sheetData sheetId="2">
        <row r="13">
          <cell r="B13">
            <v>81124985.239999995</v>
          </cell>
          <cell r="C13">
            <v>38275611.449999996</v>
          </cell>
        </row>
        <row r="14">
          <cell r="B14">
            <v>6575000</v>
          </cell>
          <cell r="C14">
            <v>0</v>
          </cell>
        </row>
        <row r="15">
          <cell r="B15">
            <v>2300000</v>
          </cell>
          <cell r="C15">
            <v>2081231.25</v>
          </cell>
        </row>
        <row r="16">
          <cell r="B16">
            <v>432000</v>
          </cell>
          <cell r="C16">
            <v>58320</v>
          </cell>
        </row>
        <row r="17">
          <cell r="B17">
            <v>12106943</v>
          </cell>
          <cell r="C17">
            <v>5782173.3300000001</v>
          </cell>
        </row>
        <row r="19">
          <cell r="B19">
            <v>4200000</v>
          </cell>
          <cell r="C19">
            <v>1159165.01</v>
          </cell>
        </row>
        <row r="20">
          <cell r="B20">
            <v>4130000</v>
          </cell>
          <cell r="C20">
            <v>199876.76</v>
          </cell>
        </row>
        <row r="21">
          <cell r="B21">
            <v>1108358</v>
          </cell>
          <cell r="C21">
            <v>1030416.6</v>
          </cell>
        </row>
        <row r="22">
          <cell r="B22">
            <v>31718</v>
          </cell>
          <cell r="C22">
            <v>24090</v>
          </cell>
        </row>
        <row r="23">
          <cell r="B23">
            <v>4639152</v>
          </cell>
          <cell r="C23">
            <v>3724301.29</v>
          </cell>
        </row>
        <row r="24">
          <cell r="B24">
            <v>630615.78</v>
          </cell>
          <cell r="C24">
            <v>0</v>
          </cell>
        </row>
        <row r="25">
          <cell r="B25">
            <v>1412000</v>
          </cell>
          <cell r="C25">
            <v>900869.75</v>
          </cell>
        </row>
        <row r="26">
          <cell r="B26">
            <v>5135000</v>
          </cell>
          <cell r="C26">
            <v>74999.62</v>
          </cell>
        </row>
        <row r="27">
          <cell r="B27">
            <v>3000000</v>
          </cell>
          <cell r="C27">
            <v>759689.9</v>
          </cell>
        </row>
        <row r="29">
          <cell r="B29">
            <v>2172220</v>
          </cell>
          <cell r="C29">
            <v>1181390.55</v>
          </cell>
        </row>
        <row r="30">
          <cell r="B30">
            <v>0</v>
          </cell>
          <cell r="C30">
            <v>0</v>
          </cell>
        </row>
        <row r="31">
          <cell r="B31">
            <v>647720</v>
          </cell>
          <cell r="C31">
            <v>245982.15999999997</v>
          </cell>
        </row>
        <row r="32">
          <cell r="B32">
            <v>817003</v>
          </cell>
          <cell r="C32">
            <v>524156</v>
          </cell>
        </row>
        <row r="33">
          <cell r="B33">
            <v>84550</v>
          </cell>
          <cell r="C33">
            <v>63666.9</v>
          </cell>
        </row>
        <row r="34">
          <cell r="B34">
            <v>7328784</v>
          </cell>
          <cell r="C34">
            <v>5212286.5600000005</v>
          </cell>
        </row>
        <row r="35">
          <cell r="B35">
            <v>4085039.01</v>
          </cell>
          <cell r="C35">
            <v>2333284.6300000004</v>
          </cell>
        </row>
        <row r="39">
          <cell r="B39">
            <v>730000</v>
          </cell>
          <cell r="C39">
            <v>651526.38</v>
          </cell>
        </row>
        <row r="40">
          <cell r="B40">
            <v>170000</v>
          </cell>
          <cell r="C40">
            <v>0</v>
          </cell>
        </row>
        <row r="41">
          <cell r="B41">
            <v>391000</v>
          </cell>
          <cell r="C41">
            <v>0</v>
          </cell>
        </row>
        <row r="42">
          <cell r="B42">
            <v>12900000</v>
          </cell>
          <cell r="C42">
            <v>0</v>
          </cell>
        </row>
        <row r="43">
          <cell r="B43">
            <v>765000</v>
          </cell>
          <cell r="C43">
            <v>69306.12</v>
          </cell>
        </row>
        <row r="44">
          <cell r="B44">
            <v>0</v>
          </cell>
          <cell r="C44">
            <v>0</v>
          </cell>
        </row>
        <row r="45">
          <cell r="B45">
            <v>3500000</v>
          </cell>
          <cell r="C45">
            <v>1600000</v>
          </cell>
        </row>
        <row r="46">
          <cell r="B46">
            <v>0</v>
          </cell>
          <cell r="C46">
            <v>0</v>
          </cell>
        </row>
        <row r="79">
          <cell r="B79">
            <v>56736000</v>
          </cell>
          <cell r="C79">
            <v>24777650</v>
          </cell>
        </row>
        <row r="80">
          <cell r="B80">
            <v>5444000</v>
          </cell>
          <cell r="C80">
            <v>0</v>
          </cell>
        </row>
        <row r="81">
          <cell r="B81">
            <v>28232000</v>
          </cell>
          <cell r="C81">
            <v>10675833.219999999</v>
          </cell>
        </row>
        <row r="82">
          <cell r="B82">
            <v>8589400</v>
          </cell>
          <cell r="C82">
            <v>3779187.36</v>
          </cell>
        </row>
        <row r="84">
          <cell r="B84">
            <v>4479600</v>
          </cell>
          <cell r="C84">
            <v>3006038.71</v>
          </cell>
        </row>
        <row r="85">
          <cell r="B85">
            <v>0</v>
          </cell>
          <cell r="C85">
            <v>0</v>
          </cell>
        </row>
        <row r="86">
          <cell r="B86">
            <v>3500000</v>
          </cell>
          <cell r="C86">
            <v>1068232</v>
          </cell>
        </row>
        <row r="87">
          <cell r="B87">
            <v>1060000</v>
          </cell>
          <cell r="C87">
            <v>605011.51</v>
          </cell>
        </row>
        <row r="88">
          <cell r="B88">
            <v>14732000</v>
          </cell>
          <cell r="C88">
            <v>3251291.43</v>
          </cell>
        </row>
        <row r="89">
          <cell r="B89">
            <v>6820000</v>
          </cell>
          <cell r="C89">
            <v>4254923.96</v>
          </cell>
        </row>
        <row r="90">
          <cell r="B90">
            <v>3133007.9699999997</v>
          </cell>
          <cell r="C90">
            <v>548433.28</v>
          </cell>
        </row>
        <row r="91">
          <cell r="B91">
            <v>959000</v>
          </cell>
          <cell r="C91">
            <v>349719.62</v>
          </cell>
        </row>
        <row r="92">
          <cell r="B92">
            <v>0</v>
          </cell>
          <cell r="C92">
            <v>0</v>
          </cell>
        </row>
        <row r="94">
          <cell r="B94">
            <v>1679160</v>
          </cell>
          <cell r="C94">
            <v>204000</v>
          </cell>
        </row>
        <row r="95">
          <cell r="C95">
            <v>272827.8</v>
          </cell>
        </row>
        <row r="96">
          <cell r="B96">
            <v>0</v>
          </cell>
          <cell r="C96">
            <v>0</v>
          </cell>
        </row>
        <row r="97">
          <cell r="B97">
            <v>300000</v>
          </cell>
          <cell r="C97">
            <v>0</v>
          </cell>
        </row>
        <row r="98">
          <cell r="B98">
            <v>0</v>
          </cell>
          <cell r="C98">
            <v>0</v>
          </cell>
        </row>
        <row r="99">
          <cell r="B99">
            <v>5439350</v>
          </cell>
          <cell r="C99">
            <v>0</v>
          </cell>
        </row>
        <row r="100">
          <cell r="B100">
            <v>397400</v>
          </cell>
          <cell r="C100">
            <v>166352.85999999999</v>
          </cell>
        </row>
        <row r="102">
          <cell r="B102">
            <v>1128210</v>
          </cell>
          <cell r="C102">
            <v>700627.11</v>
          </cell>
        </row>
        <row r="103">
          <cell r="B103">
            <v>36000</v>
          </cell>
          <cell r="C103">
            <v>35999.980000000003</v>
          </cell>
        </row>
        <row r="104">
          <cell r="B104"/>
          <cell r="C104">
            <v>0</v>
          </cell>
        </row>
        <row r="105">
          <cell r="B105">
            <v>317000</v>
          </cell>
          <cell r="C105">
            <v>70682</v>
          </cell>
        </row>
        <row r="106">
          <cell r="B106">
            <v>234000</v>
          </cell>
          <cell r="C106">
            <v>233935.01</v>
          </cell>
        </row>
        <row r="107">
          <cell r="B107">
            <v>1750000</v>
          </cell>
          <cell r="C107">
            <v>0</v>
          </cell>
        </row>
        <row r="109">
          <cell r="B109">
            <v>0</v>
          </cell>
          <cell r="C109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9:K71"/>
  <sheetViews>
    <sheetView showGridLines="0" topLeftCell="A17" zoomScale="110" zoomScaleNormal="110" workbookViewId="0">
      <selection activeCell="B17" sqref="B17"/>
    </sheetView>
  </sheetViews>
  <sheetFormatPr baseColWidth="10" defaultColWidth="11.42578125" defaultRowHeight="12.75" x14ac:dyDescent="0.2"/>
  <cols>
    <col min="1" max="1" width="11.42578125" style="90"/>
    <col min="2" max="2" width="42" style="90" bestFit="1" customWidth="1"/>
    <col min="3" max="3" width="6.28515625" style="90" customWidth="1"/>
    <col min="4" max="4" width="15.140625" style="90" bestFit="1" customWidth="1"/>
    <col min="5" max="5" width="14.28515625" style="90" bestFit="1" customWidth="1"/>
    <col min="6" max="16384" width="11.42578125" style="90"/>
  </cols>
  <sheetData>
    <row r="9" spans="2:11" x14ac:dyDescent="0.2">
      <c r="B9" s="246" t="s">
        <v>136</v>
      </c>
      <c r="C9" s="246"/>
      <c r="D9" s="246"/>
      <c r="E9" s="246"/>
    </row>
    <row r="10" spans="2:11" x14ac:dyDescent="0.2">
      <c r="B10" s="246" t="s">
        <v>223</v>
      </c>
      <c r="C10" s="246"/>
      <c r="D10" s="246"/>
      <c r="E10" s="246"/>
    </row>
    <row r="11" spans="2:11" x14ac:dyDescent="0.2">
      <c r="B11" s="246" t="s">
        <v>137</v>
      </c>
      <c r="C11" s="246"/>
      <c r="D11" s="246"/>
      <c r="E11" s="246"/>
    </row>
    <row r="13" spans="2:11" x14ac:dyDescent="0.2">
      <c r="C13" s="191" t="s">
        <v>145</v>
      </c>
      <c r="D13" s="191">
        <v>2025</v>
      </c>
      <c r="E13" s="191">
        <v>2024</v>
      </c>
    </row>
    <row r="14" spans="2:11" x14ac:dyDescent="0.2">
      <c r="B14" s="92" t="s">
        <v>0</v>
      </c>
      <c r="C14" s="92"/>
      <c r="D14" s="190"/>
      <c r="E14" s="190"/>
    </row>
    <row r="15" spans="2:11" x14ac:dyDescent="0.2">
      <c r="B15" s="92" t="s">
        <v>1</v>
      </c>
      <c r="D15" s="146"/>
      <c r="E15" s="146"/>
    </row>
    <row r="16" spans="2:11" ht="15" x14ac:dyDescent="0.25">
      <c r="B16" s="90" t="s">
        <v>151</v>
      </c>
      <c r="C16" s="202">
        <v>7</v>
      </c>
      <c r="D16" s="174">
        <f>+Notas!C19</f>
        <v>86841486.960000008</v>
      </c>
      <c r="E16" s="174">
        <f>+Notas!D19</f>
        <v>76117534.660000011</v>
      </c>
      <c r="F16" s="101"/>
      <c r="G16"/>
      <c r="H16"/>
      <c r="I16"/>
      <c r="J16"/>
      <c r="K16"/>
    </row>
    <row r="17" spans="2:11" s="210" customFormat="1" ht="15" x14ac:dyDescent="0.25">
      <c r="B17" s="90" t="s">
        <v>150</v>
      </c>
      <c r="C17" s="202">
        <v>8</v>
      </c>
      <c r="D17" s="174">
        <f>+Notas!C28</f>
        <v>4432852.34</v>
      </c>
      <c r="E17" s="174">
        <f>+Notas!D28</f>
        <v>4660553.1399999997</v>
      </c>
      <c r="F17" s="209"/>
      <c r="G17"/>
      <c r="H17"/>
      <c r="I17"/>
      <c r="J17"/>
      <c r="K17"/>
    </row>
    <row r="18" spans="2:11" ht="15" x14ac:dyDescent="0.25">
      <c r="B18" s="90" t="s">
        <v>149</v>
      </c>
      <c r="C18" s="202">
        <v>9</v>
      </c>
      <c r="D18" s="211">
        <f>+Notas!C39</f>
        <v>2303186.9366301368</v>
      </c>
      <c r="E18" s="211">
        <f>+Notas!D39</f>
        <v>2099893.2999999998</v>
      </c>
      <c r="F18" s="107"/>
      <c r="G18"/>
      <c r="H18"/>
      <c r="I18"/>
      <c r="J18"/>
      <c r="K18"/>
    </row>
    <row r="19" spans="2:11" ht="12.75" hidden="1" customHeight="1" x14ac:dyDescent="0.25">
      <c r="B19" s="90" t="s">
        <v>172</v>
      </c>
      <c r="D19" s="174"/>
      <c r="E19" s="174"/>
      <c r="G19"/>
      <c r="H19"/>
      <c r="I19"/>
      <c r="J19"/>
      <c r="K19"/>
    </row>
    <row r="20" spans="2:11" ht="15" x14ac:dyDescent="0.25">
      <c r="D20" s="212">
        <f>SUM(D15:D19)</f>
        <v>93577526.236630142</v>
      </c>
      <c r="E20" s="212">
        <f>SUM(E15:E19)</f>
        <v>82877981.100000009</v>
      </c>
      <c r="G20"/>
      <c r="H20"/>
      <c r="I20"/>
      <c r="J20"/>
      <c r="K20"/>
    </row>
    <row r="21" spans="2:11" ht="15" x14ac:dyDescent="0.25">
      <c r="B21" s="92" t="s">
        <v>2</v>
      </c>
      <c r="D21" s="212"/>
      <c r="E21" s="212"/>
      <c r="G21"/>
      <c r="H21"/>
      <c r="I21"/>
      <c r="J21"/>
      <c r="K21"/>
    </row>
    <row r="22" spans="2:11" ht="15" x14ac:dyDescent="0.25">
      <c r="B22" s="92" t="s">
        <v>3</v>
      </c>
      <c r="D22" s="213"/>
      <c r="E22" s="213"/>
      <c r="G22"/>
      <c r="H22"/>
      <c r="I22"/>
      <c r="J22"/>
      <c r="K22"/>
    </row>
    <row r="23" spans="2:11" ht="12.75" customHeight="1" x14ac:dyDescent="0.25">
      <c r="B23" s="90" t="s">
        <v>52</v>
      </c>
      <c r="C23" s="202">
        <v>10</v>
      </c>
      <c r="D23" s="174">
        <f>+Notas!C66</f>
        <v>0</v>
      </c>
      <c r="E23" s="174">
        <v>82500</v>
      </c>
      <c r="G23"/>
      <c r="H23"/>
      <c r="I23"/>
      <c r="J23"/>
      <c r="K23"/>
    </row>
    <row r="24" spans="2:11" ht="15" x14ac:dyDescent="0.25">
      <c r="B24" s="90" t="s">
        <v>148</v>
      </c>
      <c r="C24" s="202">
        <v>11</v>
      </c>
      <c r="D24" s="211">
        <f>+Notas!F102</f>
        <v>29840506.859999996</v>
      </c>
      <c r="E24" s="211">
        <v>28536842</v>
      </c>
      <c r="G24"/>
      <c r="H24"/>
      <c r="I24"/>
      <c r="J24"/>
      <c r="K24"/>
    </row>
    <row r="25" spans="2:11" ht="15" x14ac:dyDescent="0.25">
      <c r="B25" s="92" t="s">
        <v>4</v>
      </c>
      <c r="D25" s="212">
        <f>SUM(D23:D24)</f>
        <v>29840506.859999996</v>
      </c>
      <c r="E25" s="212">
        <f>SUM(E23:E24)</f>
        <v>28619342</v>
      </c>
      <c r="G25"/>
      <c r="H25"/>
      <c r="I25"/>
      <c r="J25"/>
      <c r="K25"/>
    </row>
    <row r="26" spans="2:11" ht="15" x14ac:dyDescent="0.25">
      <c r="B26" s="92" t="s">
        <v>5</v>
      </c>
      <c r="C26" s="92"/>
      <c r="D26" s="214">
        <f>+D20+D25</f>
        <v>123418033.09663014</v>
      </c>
      <c r="E26" s="214">
        <f>+E20+E25</f>
        <v>111497323.10000001</v>
      </c>
      <c r="G26"/>
      <c r="H26"/>
      <c r="I26"/>
      <c r="J26"/>
      <c r="K26"/>
    </row>
    <row r="27" spans="2:11" ht="15" x14ac:dyDescent="0.25">
      <c r="D27" s="215"/>
      <c r="E27" s="215"/>
      <c r="G27"/>
      <c r="H27"/>
      <c r="I27"/>
      <c r="J27"/>
      <c r="K27"/>
    </row>
    <row r="28" spans="2:11" ht="15" x14ac:dyDescent="0.25">
      <c r="B28" s="92" t="s">
        <v>30</v>
      </c>
      <c r="D28" s="215"/>
      <c r="E28" s="215"/>
      <c r="G28"/>
      <c r="H28"/>
      <c r="I28"/>
      <c r="J28"/>
      <c r="K28"/>
    </row>
    <row r="29" spans="2:11" ht="15" x14ac:dyDescent="0.25">
      <c r="B29" s="92" t="s">
        <v>6</v>
      </c>
      <c r="D29" s="215"/>
      <c r="E29" s="215"/>
      <c r="G29"/>
      <c r="H29"/>
      <c r="I29"/>
      <c r="J29"/>
      <c r="K29"/>
    </row>
    <row r="30" spans="2:11" ht="15" x14ac:dyDescent="0.25">
      <c r="B30" s="90" t="s">
        <v>68</v>
      </c>
      <c r="C30" s="202">
        <v>12</v>
      </c>
      <c r="D30" s="174">
        <f>+Notas!C149</f>
        <v>18557312.496339999</v>
      </c>
      <c r="E30" s="174">
        <v>15286928</v>
      </c>
      <c r="G30"/>
      <c r="H30"/>
      <c r="I30"/>
      <c r="J30"/>
      <c r="K30"/>
    </row>
    <row r="31" spans="2:11" ht="15" x14ac:dyDescent="0.25">
      <c r="B31" s="90" t="s">
        <v>71</v>
      </c>
      <c r="C31" s="202">
        <v>13</v>
      </c>
      <c r="D31" s="174">
        <f>+Notas!C174</f>
        <v>81941</v>
      </c>
      <c r="E31" s="174">
        <v>68791</v>
      </c>
      <c r="G31"/>
      <c r="H31"/>
      <c r="I31"/>
      <c r="J31"/>
      <c r="K31"/>
    </row>
    <row r="32" spans="2:11" ht="15" x14ac:dyDescent="0.25">
      <c r="B32" s="90" t="s">
        <v>147</v>
      </c>
      <c r="C32" s="202">
        <v>14</v>
      </c>
      <c r="D32" s="174">
        <f>+Notas!C193</f>
        <v>591823</v>
      </c>
      <c r="E32" s="174">
        <v>1188458</v>
      </c>
      <c r="G32"/>
      <c r="H32"/>
      <c r="I32"/>
      <c r="J32"/>
      <c r="K32"/>
    </row>
    <row r="33" spans="2:11" ht="12.75" hidden="1" customHeight="1" x14ac:dyDescent="0.25">
      <c r="B33" s="90" t="s">
        <v>31</v>
      </c>
      <c r="C33" s="202">
        <v>15</v>
      </c>
      <c r="D33" s="174"/>
      <c r="E33" s="174"/>
      <c r="G33"/>
      <c r="H33"/>
      <c r="I33"/>
      <c r="J33"/>
      <c r="K33"/>
    </row>
    <row r="34" spans="2:11" ht="12.75" customHeight="1" x14ac:dyDescent="0.25">
      <c r="B34" s="90" t="s">
        <v>168</v>
      </c>
      <c r="C34" s="202">
        <v>15</v>
      </c>
      <c r="D34" s="211">
        <f>+Notas!C254</f>
        <v>210139</v>
      </c>
      <c r="E34" s="211">
        <v>460584</v>
      </c>
      <c r="G34"/>
      <c r="H34"/>
      <c r="I34"/>
      <c r="J34"/>
      <c r="K34"/>
    </row>
    <row r="35" spans="2:11" ht="15" x14ac:dyDescent="0.25">
      <c r="B35" s="92" t="s">
        <v>7</v>
      </c>
      <c r="D35" s="212">
        <f>SUM(D30:D34)</f>
        <v>19441215.496339999</v>
      </c>
      <c r="E35" s="212">
        <f>SUM(E30:E34)</f>
        <v>17004761</v>
      </c>
      <c r="G35"/>
      <c r="H35"/>
      <c r="I35"/>
      <c r="J35"/>
      <c r="K35"/>
    </row>
    <row r="36" spans="2:11" x14ac:dyDescent="0.2">
      <c r="D36" s="213"/>
      <c r="E36" s="213"/>
    </row>
    <row r="37" spans="2:11" x14ac:dyDescent="0.2">
      <c r="B37" s="92" t="s">
        <v>170</v>
      </c>
      <c r="D37" s="213"/>
      <c r="E37" s="213"/>
    </row>
    <row r="38" spans="2:11" ht="12.75" hidden="1" customHeight="1" x14ac:dyDescent="0.2">
      <c r="B38" s="90" t="s">
        <v>32</v>
      </c>
      <c r="D38" s="174"/>
      <c r="E38" s="174"/>
    </row>
    <row r="39" spans="2:11" ht="12.75" hidden="1" customHeight="1" x14ac:dyDescent="0.2">
      <c r="B39" s="90" t="s">
        <v>33</v>
      </c>
      <c r="D39" s="174"/>
      <c r="E39" s="174"/>
    </row>
    <row r="40" spans="2:11" ht="12.75" hidden="1" customHeight="1" x14ac:dyDescent="0.2">
      <c r="B40" s="90" t="s">
        <v>34</v>
      </c>
      <c r="D40" s="174"/>
      <c r="E40" s="174"/>
    </row>
    <row r="41" spans="2:11" ht="12.75" hidden="1" customHeight="1" x14ac:dyDescent="0.2">
      <c r="B41" s="90" t="s">
        <v>35</v>
      </c>
      <c r="D41" s="174"/>
      <c r="E41" s="174"/>
    </row>
    <row r="42" spans="2:11" ht="12.75" hidden="1" customHeight="1" x14ac:dyDescent="0.2">
      <c r="B42" s="90" t="s">
        <v>36</v>
      </c>
      <c r="D42" s="174"/>
      <c r="E42" s="174"/>
    </row>
    <row r="43" spans="2:11" ht="12.75" hidden="1" customHeight="1" x14ac:dyDescent="0.2">
      <c r="B43" s="90" t="s">
        <v>37</v>
      </c>
      <c r="D43" s="174"/>
      <c r="E43" s="174"/>
    </row>
    <row r="44" spans="2:11" ht="15" x14ac:dyDescent="0.35">
      <c r="B44" s="92" t="s">
        <v>171</v>
      </c>
      <c r="D44" s="216">
        <f>SUM(D38:D43)</f>
        <v>0</v>
      </c>
      <c r="E44" s="216">
        <v>0</v>
      </c>
    </row>
    <row r="45" spans="2:11" x14ac:dyDescent="0.2">
      <c r="B45" s="92" t="s">
        <v>8</v>
      </c>
      <c r="D45" s="212">
        <f>+D35+D44</f>
        <v>19441215.496339999</v>
      </c>
      <c r="E45" s="212">
        <f>+E35+E44</f>
        <v>17004761</v>
      </c>
    </row>
    <row r="46" spans="2:11" x14ac:dyDescent="0.2">
      <c r="B46" s="90" t="s">
        <v>9</v>
      </c>
      <c r="D46" s="213"/>
      <c r="E46" s="213"/>
    </row>
    <row r="47" spans="2:11" x14ac:dyDescent="0.2">
      <c r="B47" s="92" t="s">
        <v>167</v>
      </c>
      <c r="E47" s="213"/>
    </row>
    <row r="48" spans="2:11" x14ac:dyDescent="0.2">
      <c r="B48" s="90" t="s">
        <v>38</v>
      </c>
      <c r="C48" s="202">
        <v>16</v>
      </c>
      <c r="D48" s="174">
        <f>+Notas!C262</f>
        <v>11758433</v>
      </c>
      <c r="E48" s="174">
        <v>19525167</v>
      </c>
      <c r="F48" s="154"/>
      <c r="G48" s="174"/>
    </row>
    <row r="49" spans="2:5" ht="12.75" hidden="1" customHeight="1" x14ac:dyDescent="0.2">
      <c r="B49" s="90" t="s">
        <v>39</v>
      </c>
      <c r="D49" s="174"/>
      <c r="E49" s="174"/>
    </row>
    <row r="50" spans="2:5" x14ac:dyDescent="0.2">
      <c r="B50" s="90" t="s">
        <v>40</v>
      </c>
      <c r="D50" s="174">
        <f>+'II.Est. Rendimiento Financiero'!D35</f>
        <v>21079448.470000006</v>
      </c>
      <c r="E50" s="174">
        <v>20596429</v>
      </c>
    </row>
    <row r="51" spans="2:5" x14ac:dyDescent="0.2">
      <c r="B51" s="90" t="s">
        <v>41</v>
      </c>
      <c r="D51" s="211">
        <f>+Notas!C264+Notas!C265</f>
        <v>71138936.130290121</v>
      </c>
      <c r="E51" s="211">
        <v>54370967</v>
      </c>
    </row>
    <row r="52" spans="2:5" x14ac:dyDescent="0.2">
      <c r="B52" s="92" t="s">
        <v>115</v>
      </c>
      <c r="D52" s="212">
        <f>SUM(D48:D51)</f>
        <v>103976817.60029012</v>
      </c>
      <c r="E52" s="212">
        <f>SUM(E48:E51)-1</f>
        <v>94492562</v>
      </c>
    </row>
    <row r="53" spans="2:5" x14ac:dyDescent="0.2">
      <c r="B53" s="92" t="s">
        <v>10</v>
      </c>
      <c r="D53" s="212">
        <f>+D45+D52</f>
        <v>123418033.09663013</v>
      </c>
      <c r="E53" s="212">
        <f>+E45+E52</f>
        <v>111497323</v>
      </c>
    </row>
    <row r="54" spans="2:5" x14ac:dyDescent="0.2">
      <c r="B54" s="92"/>
      <c r="D54" s="101">
        <f>+D26-D53</f>
        <v>0</v>
      </c>
      <c r="E54" s="217"/>
    </row>
    <row r="55" spans="2:5" ht="15" x14ac:dyDescent="0.25">
      <c r="D55" s="218"/>
      <c r="E55" s="136"/>
    </row>
    <row r="56" spans="2:5" s="107" customFormat="1" x14ac:dyDescent="0.2">
      <c r="B56" s="247" t="s">
        <v>201</v>
      </c>
      <c r="C56" s="247"/>
      <c r="D56" s="247"/>
      <c r="E56" s="247"/>
    </row>
    <row r="57" spans="2:5" s="107" customFormat="1" x14ac:dyDescent="0.2">
      <c r="B57" s="190"/>
      <c r="C57" s="90"/>
      <c r="D57" s="190"/>
      <c r="E57" s="190"/>
    </row>
    <row r="58" spans="2:5" x14ac:dyDescent="0.2">
      <c r="D58" s="107"/>
      <c r="E58" s="107"/>
    </row>
    <row r="59" spans="2:5" x14ac:dyDescent="0.2">
      <c r="D59" s="107"/>
      <c r="E59" s="107"/>
    </row>
    <row r="60" spans="2:5" x14ac:dyDescent="0.2">
      <c r="E60" s="155"/>
    </row>
    <row r="61" spans="2:5" x14ac:dyDescent="0.2">
      <c r="E61" s="155"/>
    </row>
    <row r="62" spans="2:5" x14ac:dyDescent="0.2">
      <c r="D62" s="155"/>
      <c r="E62" s="155"/>
    </row>
    <row r="63" spans="2:5" x14ac:dyDescent="0.2">
      <c r="D63" s="155"/>
      <c r="E63" s="155"/>
    </row>
    <row r="64" spans="2:5" x14ac:dyDescent="0.2">
      <c r="D64" s="155"/>
      <c r="E64" s="155"/>
    </row>
    <row r="65" spans="4:5" x14ac:dyDescent="0.2">
      <c r="D65" s="155"/>
      <c r="E65" s="155"/>
    </row>
    <row r="66" spans="4:5" x14ac:dyDescent="0.2">
      <c r="D66" s="155"/>
      <c r="E66" s="155"/>
    </row>
    <row r="67" spans="4:5" x14ac:dyDescent="0.2">
      <c r="D67" s="155"/>
      <c r="E67" s="155"/>
    </row>
    <row r="68" spans="4:5" x14ac:dyDescent="0.2">
      <c r="D68" s="155"/>
      <c r="E68" s="155"/>
    </row>
    <row r="69" spans="4:5" x14ac:dyDescent="0.2">
      <c r="D69" s="155"/>
      <c r="E69" s="155"/>
    </row>
    <row r="70" spans="4:5" x14ac:dyDescent="0.2">
      <c r="D70" s="155"/>
      <c r="E70" s="155"/>
    </row>
    <row r="71" spans="4:5" x14ac:dyDescent="0.2">
      <c r="D71" s="155"/>
      <c r="E71" s="155"/>
    </row>
  </sheetData>
  <mergeCells count="4">
    <mergeCell ref="B9:E9"/>
    <mergeCell ref="B10:E10"/>
    <mergeCell ref="B11:E11"/>
    <mergeCell ref="B56:E56"/>
  </mergeCells>
  <printOptions horizontalCentered="1"/>
  <pageMargins left="0.4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9:J48"/>
  <sheetViews>
    <sheetView showGridLines="0" topLeftCell="A4" zoomScaleNormal="100" workbookViewId="0">
      <selection activeCell="G33" sqref="G33"/>
    </sheetView>
  </sheetViews>
  <sheetFormatPr baseColWidth="10" defaultColWidth="11.42578125" defaultRowHeight="12.75" x14ac:dyDescent="0.2"/>
  <cols>
    <col min="1" max="1" width="6.7109375" style="90" customWidth="1"/>
    <col min="2" max="2" width="43.28515625" style="90" customWidth="1"/>
    <col min="3" max="3" width="6.28515625" style="90" customWidth="1"/>
    <col min="4" max="5" width="14.7109375" style="90" bestFit="1" customWidth="1"/>
    <col min="6" max="6" width="11.42578125" style="201"/>
    <col min="7" max="7" width="13" style="90" bestFit="1" customWidth="1"/>
    <col min="8" max="16384" width="11.42578125" style="90"/>
  </cols>
  <sheetData>
    <row r="9" spans="2:7" ht="15" customHeight="1" x14ac:dyDescent="0.2">
      <c r="B9" s="248" t="s">
        <v>138</v>
      </c>
      <c r="C9" s="248"/>
      <c r="D9" s="248"/>
      <c r="E9" s="248"/>
    </row>
    <row r="10" spans="2:7" ht="15" customHeight="1" x14ac:dyDescent="0.2">
      <c r="B10" s="248" t="s">
        <v>224</v>
      </c>
      <c r="C10" s="248"/>
      <c r="D10" s="248"/>
      <c r="E10" s="248"/>
    </row>
    <row r="11" spans="2:7" ht="15" customHeight="1" x14ac:dyDescent="0.2">
      <c r="B11" s="246" t="s">
        <v>137</v>
      </c>
      <c r="C11" s="246"/>
      <c r="D11" s="246"/>
      <c r="E11" s="246"/>
    </row>
    <row r="13" spans="2:7" x14ac:dyDescent="0.2">
      <c r="C13" s="191" t="s">
        <v>145</v>
      </c>
      <c r="D13" s="191">
        <v>2025</v>
      </c>
      <c r="E13" s="191">
        <v>2024</v>
      </c>
    </row>
    <row r="14" spans="2:7" x14ac:dyDescent="0.2">
      <c r="B14" s="92" t="s">
        <v>144</v>
      </c>
      <c r="C14" s="92"/>
    </row>
    <row r="15" spans="2:7" ht="15" x14ac:dyDescent="0.25">
      <c r="B15" s="90" t="s">
        <v>17</v>
      </c>
      <c r="C15" s="202">
        <v>17</v>
      </c>
      <c r="D15" s="107">
        <f>+Notas!C306</f>
        <v>70444816</v>
      </c>
      <c r="E15" s="107">
        <v>66008453</v>
      </c>
      <c r="F15" s="136"/>
      <c r="G15" s="136"/>
    </row>
    <row r="16" spans="2:7" ht="15" x14ac:dyDescent="0.25">
      <c r="B16" s="90" t="s">
        <v>82</v>
      </c>
      <c r="C16" s="202">
        <v>18</v>
      </c>
      <c r="D16" s="203">
        <f>+Notas!C313</f>
        <v>73179520</v>
      </c>
      <c r="E16" s="203">
        <v>71600088</v>
      </c>
      <c r="F16" s="136"/>
      <c r="G16" s="136"/>
    </row>
    <row r="17" spans="2:10" ht="15" hidden="1" x14ac:dyDescent="0.25">
      <c r="B17" s="90" t="s">
        <v>19</v>
      </c>
      <c r="C17" s="202">
        <v>19</v>
      </c>
      <c r="D17" s="204">
        <v>0</v>
      </c>
      <c r="E17" s="204">
        <v>0</v>
      </c>
      <c r="F17" s="136"/>
      <c r="G17" s="136"/>
    </row>
    <row r="18" spans="2:10" ht="15" x14ac:dyDescent="0.25">
      <c r="B18" s="92" t="s">
        <v>12</v>
      </c>
      <c r="C18" s="92"/>
      <c r="D18" s="205">
        <f>SUM(D15:D17)</f>
        <v>143624336</v>
      </c>
      <c r="E18" s="205">
        <f>SUM(E15:E17)</f>
        <v>137608541</v>
      </c>
      <c r="F18" s="136"/>
      <c r="G18" s="136"/>
    </row>
    <row r="19" spans="2:10" ht="15" x14ac:dyDescent="0.25">
      <c r="D19" s="107"/>
      <c r="E19" s="107"/>
      <c r="F19" s="136"/>
      <c r="G19" s="136"/>
    </row>
    <row r="20" spans="2:10" ht="15" x14ac:dyDescent="0.25">
      <c r="B20" s="92" t="s">
        <v>146</v>
      </c>
      <c r="C20" s="92"/>
      <c r="D20" s="107"/>
      <c r="E20" s="107"/>
      <c r="F20" s="136"/>
      <c r="G20" s="136"/>
    </row>
    <row r="21" spans="2:10" ht="13.15" customHeight="1" x14ac:dyDescent="0.25">
      <c r="B21" s="90" t="s">
        <v>20</v>
      </c>
      <c r="C21" s="202">
        <v>19</v>
      </c>
      <c r="D21" s="107">
        <f>+Notas!C331</f>
        <v>85430006.609999999</v>
      </c>
      <c r="E21" s="107">
        <v>80514897</v>
      </c>
      <c r="F21" s="136"/>
      <c r="G21" s="136"/>
      <c r="H21" s="136"/>
      <c r="I21" s="136"/>
      <c r="J21" s="136"/>
    </row>
    <row r="22" spans="2:10" ht="15" x14ac:dyDescent="0.25">
      <c r="B22" s="90" t="s">
        <v>21</v>
      </c>
      <c r="C22" s="202">
        <v>20</v>
      </c>
      <c r="D22" s="107">
        <f>+Notas!C340</f>
        <v>3500000</v>
      </c>
      <c r="E22" s="101">
        <f>+Notas!D340</f>
        <v>0</v>
      </c>
      <c r="F22" s="136"/>
      <c r="G22" s="136"/>
      <c r="H22" s="136"/>
      <c r="I22" s="136"/>
      <c r="J22" s="136"/>
    </row>
    <row r="23" spans="2:10" ht="15" x14ac:dyDescent="0.25">
      <c r="B23" s="90" t="s">
        <v>22</v>
      </c>
      <c r="C23" s="202">
        <v>21</v>
      </c>
      <c r="D23" s="107">
        <f>+Notas!C355</f>
        <v>9579880.9900000002</v>
      </c>
      <c r="E23" s="107">
        <v>8638771</v>
      </c>
      <c r="F23" s="136"/>
      <c r="G23" s="136"/>
      <c r="H23" s="136"/>
      <c r="I23" s="136"/>
      <c r="J23" s="136"/>
    </row>
    <row r="24" spans="2:10" ht="13.15" customHeight="1" x14ac:dyDescent="0.25">
      <c r="B24" s="90" t="s">
        <v>23</v>
      </c>
      <c r="C24" s="202">
        <v>22</v>
      </c>
      <c r="D24" s="107">
        <f>+Notas!C367</f>
        <v>5246715.22</v>
      </c>
      <c r="E24" s="107">
        <v>5120157</v>
      </c>
      <c r="F24" s="136"/>
      <c r="G24" s="136"/>
      <c r="H24" s="136"/>
      <c r="I24" s="136"/>
      <c r="J24" s="136"/>
    </row>
    <row r="25" spans="2:10" ht="15" hidden="1" x14ac:dyDescent="0.25">
      <c r="B25" s="90" t="s">
        <v>24</v>
      </c>
      <c r="C25" s="202">
        <v>18.5</v>
      </c>
      <c r="D25" s="107"/>
      <c r="E25" s="107"/>
      <c r="F25" s="136"/>
      <c r="G25" s="136"/>
      <c r="H25" s="136"/>
      <c r="I25" s="136"/>
      <c r="J25" s="136"/>
    </row>
    <row r="26" spans="2:10" ht="15" x14ac:dyDescent="0.25">
      <c r="B26" s="90" t="s">
        <v>25</v>
      </c>
      <c r="C26" s="202">
        <v>23</v>
      </c>
      <c r="D26" s="107">
        <f>+Notas!C396</f>
        <v>18543785.889999997</v>
      </c>
      <c r="E26" s="107">
        <v>22514990</v>
      </c>
      <c r="F26" s="136"/>
      <c r="G26" s="136"/>
      <c r="H26" s="136"/>
      <c r="I26" s="136"/>
      <c r="J26" s="136"/>
    </row>
    <row r="27" spans="2:10" ht="15" x14ac:dyDescent="0.25">
      <c r="B27" s="90" t="s">
        <v>85</v>
      </c>
      <c r="C27" s="202">
        <v>24</v>
      </c>
      <c r="D27" s="206">
        <v>0</v>
      </c>
      <c r="E27" s="206">
        <v>0</v>
      </c>
      <c r="G27" s="136"/>
      <c r="H27" s="136"/>
      <c r="I27" s="136"/>
      <c r="J27" s="136"/>
    </row>
    <row r="28" spans="2:10" ht="15" x14ac:dyDescent="0.25">
      <c r="B28" s="92" t="s">
        <v>26</v>
      </c>
      <c r="C28" s="92"/>
      <c r="D28" s="205">
        <f>SUM(D21:D27)</f>
        <v>122300388.70999999</v>
      </c>
      <c r="E28" s="205">
        <f>SUM(E21:E27)</f>
        <v>116788815</v>
      </c>
      <c r="G28" s="136"/>
      <c r="H28" s="136"/>
      <c r="I28" s="136"/>
      <c r="J28" s="136"/>
    </row>
    <row r="29" spans="2:10" ht="15" x14ac:dyDescent="0.25">
      <c r="D29" s="107"/>
      <c r="E29" s="107"/>
      <c r="G29" s="136"/>
      <c r="H29" s="136"/>
      <c r="I29" s="136"/>
      <c r="J29" s="136"/>
    </row>
    <row r="30" spans="2:10" ht="15" x14ac:dyDescent="0.25">
      <c r="D30" s="107"/>
      <c r="E30" s="107"/>
      <c r="G30" s="136"/>
      <c r="H30" s="136"/>
      <c r="I30" s="136"/>
      <c r="J30" s="136"/>
    </row>
    <row r="31" spans="2:10" ht="15" x14ac:dyDescent="0.25">
      <c r="B31" s="90" t="s">
        <v>27</v>
      </c>
      <c r="C31" s="202"/>
      <c r="D31" s="107">
        <v>-244498.82</v>
      </c>
      <c r="E31" s="207">
        <v>-223298.39918999901</v>
      </c>
      <c r="G31" s="136"/>
    </row>
    <row r="32" spans="2:10" ht="15" x14ac:dyDescent="0.25">
      <c r="D32" s="207"/>
      <c r="E32" s="207"/>
      <c r="G32" s="136"/>
    </row>
    <row r="33" spans="2:7" x14ac:dyDescent="0.2">
      <c r="B33" s="90" t="s">
        <v>28</v>
      </c>
      <c r="D33" s="158">
        <v>0</v>
      </c>
      <c r="E33" s="158">
        <v>0</v>
      </c>
    </row>
    <row r="34" spans="2:7" x14ac:dyDescent="0.2">
      <c r="D34" s="107"/>
      <c r="E34" s="107"/>
    </row>
    <row r="35" spans="2:7" x14ac:dyDescent="0.2">
      <c r="B35" s="92" t="s">
        <v>29</v>
      </c>
      <c r="C35" s="92"/>
      <c r="D35" s="205">
        <f>+D18-D28+D31+D33</f>
        <v>21079448.470000006</v>
      </c>
      <c r="E35" s="205">
        <f>+E18-E28+E31+E33+1</f>
        <v>20596428.600810003</v>
      </c>
    </row>
    <row r="37" spans="2:7" x14ac:dyDescent="0.2">
      <c r="D37" s="107"/>
    </row>
    <row r="38" spans="2:7" x14ac:dyDescent="0.2">
      <c r="B38" s="247" t="s">
        <v>201</v>
      </c>
      <c r="C38" s="247"/>
      <c r="D38" s="247"/>
      <c r="E38" s="247"/>
      <c r="G38" s="101"/>
    </row>
    <row r="40" spans="2:7" x14ac:dyDescent="0.2">
      <c r="D40" s="107"/>
      <c r="E40" s="107"/>
    </row>
    <row r="41" spans="2:7" x14ac:dyDescent="0.2">
      <c r="D41" s="107"/>
    </row>
    <row r="42" spans="2:7" x14ac:dyDescent="0.2">
      <c r="D42" s="107"/>
      <c r="E42" s="95"/>
    </row>
    <row r="43" spans="2:7" x14ac:dyDescent="0.2">
      <c r="D43" s="107"/>
    </row>
    <row r="44" spans="2:7" x14ac:dyDescent="0.2">
      <c r="D44" s="107"/>
    </row>
    <row r="45" spans="2:7" x14ac:dyDescent="0.2">
      <c r="D45" s="107"/>
    </row>
    <row r="46" spans="2:7" x14ac:dyDescent="0.2">
      <c r="D46" s="107"/>
      <c r="E46" s="208"/>
    </row>
    <row r="47" spans="2:7" x14ac:dyDescent="0.2">
      <c r="D47" s="107"/>
      <c r="E47" s="208"/>
    </row>
    <row r="48" spans="2:7" x14ac:dyDescent="0.2">
      <c r="D48" s="208"/>
      <c r="E48" s="208"/>
    </row>
  </sheetData>
  <mergeCells count="4">
    <mergeCell ref="B38:E38"/>
    <mergeCell ref="B9:E9"/>
    <mergeCell ref="B10:E10"/>
    <mergeCell ref="B11:E11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3CAED-4DF8-45CB-8B8E-42BF581A1DBE}">
  <sheetPr>
    <pageSetUpPr fitToPage="1"/>
  </sheetPr>
  <dimension ref="B9:J36"/>
  <sheetViews>
    <sheetView showGridLines="0" topLeftCell="A8" zoomScaleNormal="100" workbookViewId="0">
      <selection activeCell="H26" sqref="H26"/>
    </sheetView>
  </sheetViews>
  <sheetFormatPr baseColWidth="10" defaultColWidth="11.42578125" defaultRowHeight="12.75" x14ac:dyDescent="0.2"/>
  <cols>
    <col min="1" max="1" width="11.42578125" style="90"/>
    <col min="2" max="2" width="47.7109375" style="90" customWidth="1"/>
    <col min="3" max="3" width="13.7109375" style="90" customWidth="1"/>
    <col min="4" max="5" width="13.7109375" style="90" hidden="1" customWidth="1"/>
    <col min="6" max="7" width="13.7109375" style="90" customWidth="1"/>
    <col min="8" max="8" width="15.7109375" style="90" bestFit="1" customWidth="1"/>
    <col min="9" max="9" width="11.85546875" style="90" bestFit="1" customWidth="1"/>
    <col min="10" max="10" width="13.7109375" style="201" bestFit="1" customWidth="1"/>
    <col min="11" max="16384" width="11.42578125" style="90"/>
  </cols>
  <sheetData>
    <row r="9" spans="2:10" x14ac:dyDescent="0.2">
      <c r="B9" s="246"/>
      <c r="C9" s="246"/>
      <c r="D9" s="246"/>
      <c r="E9" s="246"/>
      <c r="F9" s="246"/>
    </row>
    <row r="10" spans="2:10" x14ac:dyDescent="0.2">
      <c r="B10" s="248" t="s">
        <v>185</v>
      </c>
      <c r="C10" s="248"/>
      <c r="D10" s="248"/>
      <c r="E10" s="248"/>
      <c r="F10" s="248"/>
      <c r="G10" s="248"/>
    </row>
    <row r="11" spans="2:10" x14ac:dyDescent="0.2">
      <c r="B11" s="248" t="s">
        <v>225</v>
      </c>
      <c r="C11" s="248"/>
      <c r="D11" s="248"/>
      <c r="E11" s="248"/>
      <c r="F11" s="248"/>
      <c r="G11" s="248"/>
    </row>
    <row r="12" spans="2:10" x14ac:dyDescent="0.2">
      <c r="B12" s="246" t="s">
        <v>137</v>
      </c>
      <c r="C12" s="246"/>
      <c r="D12" s="246"/>
      <c r="E12" s="246"/>
      <c r="F12" s="246"/>
      <c r="G12" s="246"/>
    </row>
    <row r="13" spans="2:10" x14ac:dyDescent="0.2">
      <c r="B13" s="92"/>
    </row>
    <row r="14" spans="2:10" s="96" customFormat="1" ht="38.25" x14ac:dyDescent="0.25">
      <c r="C14" s="219" t="s">
        <v>186</v>
      </c>
      <c r="D14" s="219" t="s">
        <v>187</v>
      </c>
      <c r="E14" s="219" t="s">
        <v>188</v>
      </c>
      <c r="F14" s="219" t="s">
        <v>189</v>
      </c>
      <c r="G14" s="219" t="s">
        <v>190</v>
      </c>
      <c r="H14" s="219"/>
      <c r="J14" s="220"/>
    </row>
    <row r="15" spans="2:10" x14ac:dyDescent="0.2">
      <c r="I15" s="96"/>
    </row>
    <row r="16" spans="2:10" ht="15" x14ac:dyDescent="0.35">
      <c r="B16" s="92" t="s">
        <v>218</v>
      </c>
      <c r="C16" s="192">
        <v>11758433</v>
      </c>
      <c r="D16" s="192">
        <v>0</v>
      </c>
      <c r="E16" s="192">
        <v>0</v>
      </c>
      <c r="F16" s="192">
        <v>54370967.199999988</v>
      </c>
      <c r="G16" s="192">
        <v>66129400.199999988</v>
      </c>
      <c r="I16" s="96"/>
    </row>
    <row r="17" spans="2:9" x14ac:dyDescent="0.2">
      <c r="B17" s="90" t="s">
        <v>191</v>
      </c>
      <c r="C17" s="146"/>
      <c r="D17" s="146"/>
      <c r="E17" s="146"/>
      <c r="F17" s="146"/>
      <c r="G17" s="143">
        <f>SUM(C17:F17)</f>
        <v>0</v>
      </c>
      <c r="I17" s="96"/>
    </row>
    <row r="18" spans="2:9" x14ac:dyDescent="0.2">
      <c r="B18" s="90" t="s">
        <v>192</v>
      </c>
      <c r="C18" s="146"/>
      <c r="D18" s="146"/>
      <c r="E18" s="146"/>
      <c r="F18" s="146"/>
      <c r="G18" s="143">
        <f t="shared" ref="G18:G21" si="0">SUM(C18:F18)</f>
        <v>0</v>
      </c>
      <c r="I18" s="96"/>
    </row>
    <row r="19" spans="2:9" x14ac:dyDescent="0.2">
      <c r="B19" s="90" t="s">
        <v>195</v>
      </c>
      <c r="C19" s="146"/>
      <c r="D19" s="146"/>
      <c r="E19" s="146"/>
      <c r="F19" s="146"/>
      <c r="G19" s="143">
        <f t="shared" si="0"/>
        <v>0</v>
      </c>
      <c r="I19" s="221"/>
    </row>
    <row r="20" spans="2:9" x14ac:dyDescent="0.2">
      <c r="B20" s="90" t="s">
        <v>193</v>
      </c>
      <c r="D20" s="146"/>
      <c r="E20" s="146"/>
      <c r="F20" s="146">
        <v>-4600326.7999999803</v>
      </c>
      <c r="G20" s="143">
        <f t="shared" si="0"/>
        <v>-4600326.7999999803</v>
      </c>
      <c r="I20" s="96"/>
    </row>
    <row r="21" spans="2:9" ht="15" x14ac:dyDescent="0.35">
      <c r="B21" s="90" t="s">
        <v>194</v>
      </c>
      <c r="C21" s="148">
        <v>0</v>
      </c>
      <c r="D21" s="148">
        <v>0</v>
      </c>
      <c r="E21" s="148">
        <v>0</v>
      </c>
      <c r="F21" s="148">
        <v>19154039.463589974</v>
      </c>
      <c r="G21" s="222">
        <f t="shared" si="0"/>
        <v>19154039.463589974</v>
      </c>
      <c r="I21" s="96"/>
    </row>
    <row r="22" spans="2:9" ht="15" x14ac:dyDescent="0.35">
      <c r="B22" s="92" t="s">
        <v>247</v>
      </c>
      <c r="C22" s="196">
        <f>SUM(C16:C21)</f>
        <v>11758433</v>
      </c>
      <c r="D22" s="196">
        <f t="shared" ref="D22:E22" si="1">SUM(D16:D21)</f>
        <v>0</v>
      </c>
      <c r="E22" s="196">
        <f t="shared" si="1"/>
        <v>0</v>
      </c>
      <c r="F22" s="196">
        <f>SUM(F16:F21)</f>
        <v>68924679.863589972</v>
      </c>
      <c r="G22" s="196">
        <f>SUM(G16:G21)</f>
        <v>80683112.863589972</v>
      </c>
      <c r="I22" s="96"/>
    </row>
    <row r="23" spans="2:9" x14ac:dyDescent="0.2">
      <c r="B23" s="90" t="s">
        <v>192</v>
      </c>
      <c r="C23" s="146">
        <v>0</v>
      </c>
      <c r="D23" s="146"/>
      <c r="E23" s="146"/>
      <c r="F23" s="146">
        <v>0</v>
      </c>
      <c r="G23" s="143">
        <f t="shared" ref="G23:G26" si="2">SUM(C23:F23)</f>
        <v>0</v>
      </c>
      <c r="I23" s="96"/>
    </row>
    <row r="24" spans="2:9" x14ac:dyDescent="0.2">
      <c r="B24" s="90" t="s">
        <v>195</v>
      </c>
      <c r="C24" s="146">
        <v>0</v>
      </c>
      <c r="D24" s="146"/>
      <c r="E24" s="146"/>
      <c r="F24" s="146">
        <v>0</v>
      </c>
      <c r="G24" s="143">
        <f t="shared" si="2"/>
        <v>0</v>
      </c>
      <c r="I24" s="96"/>
    </row>
    <row r="25" spans="2:9" x14ac:dyDescent="0.2">
      <c r="B25" s="90" t="s">
        <v>193</v>
      </c>
      <c r="C25" s="146">
        <v>0</v>
      </c>
      <c r="D25" s="146"/>
      <c r="E25" s="146"/>
      <c r="F25" s="146">
        <f>+Notas!C265</f>
        <v>2214256.130290126</v>
      </c>
      <c r="G25" s="143">
        <f>SUM(C25:F25)</f>
        <v>2214256.130290126</v>
      </c>
      <c r="I25" s="96"/>
    </row>
    <row r="26" spans="2:9" ht="15" x14ac:dyDescent="0.35">
      <c r="B26" s="90" t="s">
        <v>194</v>
      </c>
      <c r="C26" s="148">
        <v>0</v>
      </c>
      <c r="D26" s="148">
        <v>0</v>
      </c>
      <c r="E26" s="148">
        <v>0</v>
      </c>
      <c r="F26" s="148">
        <f>+Notas!C263</f>
        <v>21079448.470000006</v>
      </c>
      <c r="G26" s="192">
        <f t="shared" si="2"/>
        <v>21079448.470000006</v>
      </c>
      <c r="I26" s="96"/>
    </row>
    <row r="27" spans="2:9" ht="15" x14ac:dyDescent="0.35">
      <c r="B27" s="92" t="s">
        <v>248</v>
      </c>
      <c r="C27" s="196">
        <f t="shared" ref="C27:G27" si="3">SUM(C22:C26)</f>
        <v>11758433</v>
      </c>
      <c r="D27" s="196">
        <f t="shared" si="3"/>
        <v>0</v>
      </c>
      <c r="E27" s="196">
        <f t="shared" si="3"/>
        <v>0</v>
      </c>
      <c r="F27" s="196">
        <f>SUM(F22:F26)</f>
        <v>92218384.463880092</v>
      </c>
      <c r="G27" s="196">
        <f t="shared" si="3"/>
        <v>103976817.46388009</v>
      </c>
      <c r="I27" s="96"/>
    </row>
    <row r="28" spans="2:9" x14ac:dyDescent="0.2">
      <c r="G28" s="107"/>
    </row>
    <row r="29" spans="2:9" x14ac:dyDescent="0.2">
      <c r="C29" s="154"/>
      <c r="F29" s="154"/>
      <c r="G29" s="101"/>
    </row>
    <row r="30" spans="2:9" x14ac:dyDescent="0.2">
      <c r="B30" s="247" t="s">
        <v>201</v>
      </c>
      <c r="C30" s="247"/>
      <c r="D30" s="247"/>
      <c r="E30" s="247"/>
      <c r="F30" s="247"/>
      <c r="G30" s="247"/>
      <c r="H30" s="223"/>
    </row>
    <row r="31" spans="2:9" x14ac:dyDescent="0.2">
      <c r="C31" s="154"/>
      <c r="F31" s="154"/>
    </row>
    <row r="32" spans="2:9" x14ac:dyDescent="0.2">
      <c r="C32" s="155"/>
      <c r="F32" s="154"/>
      <c r="G32" s="107"/>
    </row>
    <row r="33" spans="3:7" x14ac:dyDescent="0.2">
      <c r="C33" s="154"/>
      <c r="F33" s="154"/>
      <c r="G33" s="200"/>
    </row>
    <row r="34" spans="3:7" x14ac:dyDescent="0.2">
      <c r="C34" s="155"/>
    </row>
    <row r="35" spans="3:7" x14ac:dyDescent="0.2">
      <c r="C35" s="155"/>
    </row>
    <row r="36" spans="3:7" x14ac:dyDescent="0.2">
      <c r="C36" s="155"/>
    </row>
  </sheetData>
  <mergeCells count="5">
    <mergeCell ref="B9:F9"/>
    <mergeCell ref="B10:G10"/>
    <mergeCell ref="B11:G11"/>
    <mergeCell ref="B12:G12"/>
    <mergeCell ref="B30:G30"/>
  </mergeCells>
  <pageMargins left="0.7" right="0.7" top="0.75" bottom="0.75" header="0.3" footer="0.3"/>
  <pageSetup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K75"/>
  <sheetViews>
    <sheetView showGridLines="0" tabSelected="1" topLeftCell="A14" zoomScaleNormal="100" workbookViewId="0">
      <selection activeCell="C16" sqref="C16"/>
    </sheetView>
  </sheetViews>
  <sheetFormatPr baseColWidth="10" defaultColWidth="11.42578125" defaultRowHeight="12.75" x14ac:dyDescent="0.2"/>
  <cols>
    <col min="1" max="1" width="11.42578125" style="90"/>
    <col min="2" max="2" width="65" style="90" customWidth="1"/>
    <col min="3" max="4" width="15.7109375" style="90" customWidth="1"/>
    <col min="5" max="5" width="11.7109375" style="90" bestFit="1" customWidth="1"/>
    <col min="6" max="6" width="15.28515625" style="198" customWidth="1"/>
    <col min="7" max="8" width="21.42578125" style="90" bestFit="1" customWidth="1"/>
    <col min="9" max="9" width="30.5703125" style="90" customWidth="1"/>
    <col min="10" max="11" width="15" style="90" bestFit="1" customWidth="1"/>
    <col min="12" max="16384" width="11.42578125" style="90"/>
  </cols>
  <sheetData>
    <row r="1" spans="2:11" ht="15" x14ac:dyDescent="0.25">
      <c r="F1" s="136"/>
      <c r="G1" s="136"/>
      <c r="H1" s="136"/>
      <c r="I1" s="136"/>
      <c r="J1" s="136"/>
    </row>
    <row r="2" spans="2:11" ht="15" x14ac:dyDescent="0.25">
      <c r="F2" s="136"/>
      <c r="G2" s="136"/>
      <c r="H2" s="136"/>
      <c r="I2" s="136"/>
      <c r="J2" s="136"/>
    </row>
    <row r="3" spans="2:11" ht="15" x14ac:dyDescent="0.25">
      <c r="F3" s="136"/>
      <c r="G3" s="136"/>
      <c r="H3" s="136"/>
      <c r="I3" s="136"/>
      <c r="J3" s="136"/>
    </row>
    <row r="4" spans="2:11" ht="15" x14ac:dyDescent="0.25">
      <c r="F4" s="136"/>
      <c r="G4" s="136"/>
      <c r="H4" s="136"/>
      <c r="I4" s="136"/>
      <c r="J4" s="136"/>
    </row>
    <row r="5" spans="2:11" ht="15" x14ac:dyDescent="0.25">
      <c r="F5" s="136"/>
      <c r="G5" s="136"/>
      <c r="H5" s="136"/>
      <c r="I5" s="136"/>
      <c r="J5" s="136"/>
    </row>
    <row r="6" spans="2:11" ht="15" x14ac:dyDescent="0.25">
      <c r="F6" s="136"/>
      <c r="G6" s="136"/>
      <c r="H6" s="136"/>
      <c r="I6" s="136"/>
      <c r="J6" s="136"/>
    </row>
    <row r="7" spans="2:11" ht="15" x14ac:dyDescent="0.25">
      <c r="F7" s="136"/>
      <c r="G7" s="136"/>
      <c r="H7" s="136"/>
      <c r="I7" s="136"/>
      <c r="J7" s="136"/>
    </row>
    <row r="8" spans="2:11" ht="15" x14ac:dyDescent="0.25">
      <c r="C8" s="189"/>
      <c r="D8" s="189"/>
      <c r="F8" s="136"/>
      <c r="G8" s="136"/>
      <c r="H8" s="136"/>
      <c r="I8" s="136"/>
      <c r="J8" s="136"/>
    </row>
    <row r="9" spans="2:11" ht="15" x14ac:dyDescent="0.25">
      <c r="B9" s="246"/>
      <c r="C9" s="246"/>
      <c r="D9" s="246"/>
      <c r="F9" s="136"/>
      <c r="G9" s="136"/>
      <c r="H9" s="136"/>
      <c r="I9" s="136"/>
      <c r="J9" s="136"/>
    </row>
    <row r="10" spans="2:11" ht="15" x14ac:dyDescent="0.25">
      <c r="B10" s="246" t="s">
        <v>139</v>
      </c>
      <c r="C10" s="246"/>
      <c r="D10" s="246"/>
      <c r="F10" s="136"/>
      <c r="G10" s="136"/>
      <c r="H10" s="136"/>
      <c r="I10" s="136"/>
      <c r="J10" s="136"/>
    </row>
    <row r="11" spans="2:11" ht="15" x14ac:dyDescent="0.25">
      <c r="B11" s="246" t="s">
        <v>224</v>
      </c>
      <c r="C11" s="246"/>
      <c r="D11" s="246"/>
      <c r="E11" s="129"/>
      <c r="F11" s="136"/>
      <c r="G11" s="136"/>
      <c r="H11" s="136"/>
      <c r="I11" s="136"/>
      <c r="J11" s="136"/>
    </row>
    <row r="12" spans="2:11" ht="15" x14ac:dyDescent="0.25">
      <c r="B12" s="246" t="s">
        <v>137</v>
      </c>
      <c r="C12" s="246"/>
      <c r="D12" s="246"/>
      <c r="E12" s="92"/>
      <c r="F12" s="136"/>
      <c r="G12" s="136"/>
      <c r="H12" s="136"/>
      <c r="I12" s="136"/>
      <c r="J12" s="136"/>
    </row>
    <row r="13" spans="2:11" ht="15" x14ac:dyDescent="0.25">
      <c r="F13" s="136"/>
      <c r="G13" s="136"/>
      <c r="H13" s="136"/>
      <c r="I13" s="89"/>
      <c r="J13" s="100"/>
      <c r="K13" s="100"/>
    </row>
    <row r="14" spans="2:11" ht="15" x14ac:dyDescent="0.25">
      <c r="C14" s="191">
        <v>2025</v>
      </c>
      <c r="D14" s="191">
        <v>2024</v>
      </c>
      <c r="F14" s="136"/>
      <c r="H14" s="136"/>
      <c r="I14" s="89"/>
      <c r="J14" s="100"/>
      <c r="K14" s="107"/>
    </row>
    <row r="15" spans="2:11" ht="15" x14ac:dyDescent="0.25">
      <c r="B15" s="129" t="s">
        <v>212</v>
      </c>
      <c r="F15" s="136"/>
      <c r="G15" s="136"/>
      <c r="H15" s="136"/>
      <c r="I15" s="89"/>
      <c r="J15" s="100"/>
      <c r="K15" s="107"/>
    </row>
    <row r="16" spans="2:11" ht="15" x14ac:dyDescent="0.25">
      <c r="B16" s="89" t="s">
        <v>197</v>
      </c>
      <c r="C16" s="146">
        <v>70444816</v>
      </c>
      <c r="D16" s="146">
        <v>66008453</v>
      </c>
      <c r="F16" s="136"/>
      <c r="G16" s="136"/>
      <c r="H16" s="136"/>
      <c r="I16" s="89"/>
      <c r="J16" s="104"/>
      <c r="K16" s="104"/>
    </row>
    <row r="17" spans="2:11" ht="15" x14ac:dyDescent="0.25">
      <c r="B17" s="89" t="s">
        <v>42</v>
      </c>
      <c r="C17" s="146">
        <v>73179520</v>
      </c>
      <c r="D17" s="146">
        <v>71600088</v>
      </c>
      <c r="F17" s="136"/>
      <c r="G17" s="136"/>
      <c r="H17" s="136"/>
      <c r="J17" s="105"/>
      <c r="K17" s="105"/>
    </row>
    <row r="18" spans="2:11" ht="15" x14ac:dyDescent="0.25">
      <c r="B18" s="89" t="s">
        <v>43</v>
      </c>
      <c r="C18" s="146">
        <v>-75868645.920000002</v>
      </c>
      <c r="D18" s="146">
        <v>-71661735</v>
      </c>
      <c r="F18" s="150"/>
      <c r="G18" s="136"/>
      <c r="H18" s="136"/>
      <c r="I18" s="136"/>
      <c r="J18" s="136"/>
    </row>
    <row r="19" spans="2:11" ht="15" x14ac:dyDescent="0.25">
      <c r="B19" s="89" t="s">
        <v>44</v>
      </c>
      <c r="C19" s="146">
        <v>-9561360.6899999995</v>
      </c>
      <c r="D19" s="146">
        <v>-8853162</v>
      </c>
      <c r="F19" s="136"/>
      <c r="G19" s="136"/>
      <c r="H19" s="136"/>
      <c r="I19" s="136"/>
      <c r="J19" s="136"/>
    </row>
    <row r="20" spans="2:11" ht="13.15" hidden="1" customHeight="1" x14ac:dyDescent="0.25">
      <c r="B20" s="89" t="s">
        <v>45</v>
      </c>
      <c r="C20" s="146"/>
      <c r="D20" s="146"/>
      <c r="F20" s="136"/>
      <c r="G20" s="136"/>
      <c r="H20" s="136"/>
      <c r="I20" s="136"/>
      <c r="J20" s="136"/>
    </row>
    <row r="21" spans="2:11" ht="15" x14ac:dyDescent="0.25">
      <c r="B21" s="89" t="s">
        <v>46</v>
      </c>
      <c r="C21" s="146">
        <v>-31161006.900000002</v>
      </c>
      <c r="D21" s="146">
        <v>-28826736</v>
      </c>
      <c r="E21" s="146"/>
      <c r="F21" s="136"/>
      <c r="G21" s="136"/>
      <c r="H21" s="136"/>
      <c r="I21" s="136"/>
      <c r="J21" s="136"/>
    </row>
    <row r="22" spans="2:11" ht="16.5" x14ac:dyDescent="0.35">
      <c r="B22" s="89" t="s">
        <v>219</v>
      </c>
      <c r="C22" s="148">
        <v>-496700.78</v>
      </c>
      <c r="D22" s="148" t="s">
        <v>169</v>
      </c>
      <c r="E22" s="146"/>
      <c r="F22" s="136"/>
      <c r="G22" s="183"/>
      <c r="H22" s="136"/>
      <c r="I22" s="136"/>
      <c r="J22" s="136"/>
    </row>
    <row r="23" spans="2:11" s="92" customFormat="1" ht="16.5" x14ac:dyDescent="0.35">
      <c r="B23" s="129" t="s">
        <v>213</v>
      </c>
      <c r="C23" s="192">
        <f>SUM(C16:C22)</f>
        <v>26536621.709999997</v>
      </c>
      <c r="D23" s="192">
        <f>SUM(D16:D22)+1</f>
        <v>28266909</v>
      </c>
      <c r="E23" s="143"/>
      <c r="F23" s="150"/>
      <c r="G23" s="136"/>
      <c r="H23" s="136"/>
      <c r="I23" s="136"/>
      <c r="J23" s="136"/>
    </row>
    <row r="24" spans="2:11" ht="15" x14ac:dyDescent="0.25">
      <c r="B24" s="136"/>
      <c r="C24" s="193"/>
      <c r="D24" s="193"/>
      <c r="F24" s="136"/>
      <c r="G24" s="136"/>
      <c r="H24" s="136"/>
      <c r="I24" s="136"/>
      <c r="J24" s="136"/>
    </row>
    <row r="25" spans="2:11" s="92" customFormat="1" ht="15" x14ac:dyDescent="0.25">
      <c r="B25" s="129" t="s">
        <v>214</v>
      </c>
      <c r="C25" s="194"/>
      <c r="D25" s="194"/>
      <c r="F25" s="136"/>
      <c r="G25" s="136"/>
      <c r="H25" s="136"/>
      <c r="I25" s="136"/>
      <c r="J25" s="136"/>
    </row>
    <row r="26" spans="2:11" ht="15" x14ac:dyDescent="0.25">
      <c r="B26" s="89" t="s">
        <v>47</v>
      </c>
      <c r="C26" s="146">
        <v>-1762076.6</v>
      </c>
      <c r="D26" s="146">
        <f>-5563819.84+1100000+1750000</f>
        <v>-2713819.84</v>
      </c>
      <c r="F26" s="136"/>
      <c r="G26" s="136"/>
      <c r="H26" s="136"/>
      <c r="I26" s="136"/>
      <c r="J26" s="136"/>
      <c r="K26" s="136"/>
    </row>
    <row r="27" spans="2:11" ht="16.5" x14ac:dyDescent="0.35">
      <c r="B27" s="89" t="s">
        <v>307</v>
      </c>
      <c r="C27" s="148">
        <v>-1600000</v>
      </c>
      <c r="D27" s="148">
        <v>-2850000</v>
      </c>
      <c r="F27" s="136"/>
      <c r="G27" s="136"/>
      <c r="H27" s="136"/>
      <c r="I27" s="136"/>
      <c r="J27" s="136"/>
    </row>
    <row r="28" spans="2:11" s="92" customFormat="1" ht="16.5" x14ac:dyDescent="0.35">
      <c r="B28" s="129" t="s">
        <v>215</v>
      </c>
      <c r="C28" s="192">
        <f>SUM(C26:C27)</f>
        <v>-3362076.6</v>
      </c>
      <c r="D28" s="192">
        <f>SUM(D26:D27)</f>
        <v>-5563819.8399999999</v>
      </c>
      <c r="F28" s="136"/>
      <c r="G28" s="136"/>
      <c r="H28" s="136"/>
      <c r="I28" s="136"/>
      <c r="J28" s="136"/>
    </row>
    <row r="29" spans="2:11" ht="15" x14ac:dyDescent="0.25">
      <c r="B29" s="136"/>
      <c r="C29" s="189"/>
      <c r="D29" s="189"/>
      <c r="F29" s="136"/>
      <c r="G29" s="136"/>
      <c r="H29" s="136"/>
      <c r="I29" s="136"/>
      <c r="J29" s="136"/>
    </row>
    <row r="30" spans="2:11" s="92" customFormat="1" ht="15" x14ac:dyDescent="0.25">
      <c r="B30" s="129" t="s">
        <v>216</v>
      </c>
      <c r="C30" s="194"/>
      <c r="D30" s="194"/>
      <c r="F30" s="136"/>
      <c r="G30" s="136"/>
      <c r="H30" s="136"/>
      <c r="I30" s="136"/>
      <c r="J30" s="136"/>
    </row>
    <row r="31" spans="2:11" s="92" customFormat="1" ht="15" x14ac:dyDescent="0.25">
      <c r="B31" s="195" t="s">
        <v>217</v>
      </c>
      <c r="C31" s="194">
        <f>SUM(C29:C30)</f>
        <v>0</v>
      </c>
      <c r="D31" s="194">
        <v>0</v>
      </c>
      <c r="F31" s="136"/>
      <c r="G31" s="136"/>
      <c r="H31" s="136"/>
      <c r="I31" s="136"/>
      <c r="J31" s="136"/>
    </row>
    <row r="32" spans="2:11" ht="15" x14ac:dyDescent="0.25">
      <c r="C32" s="189"/>
      <c r="D32" s="189"/>
      <c r="E32" s="154"/>
      <c r="F32" s="136"/>
      <c r="G32" s="136"/>
      <c r="H32" s="136"/>
      <c r="I32" s="136"/>
      <c r="J32" s="136"/>
    </row>
    <row r="33" spans="2:10" ht="15" x14ac:dyDescent="0.25">
      <c r="B33" s="99" t="s">
        <v>208</v>
      </c>
      <c r="C33" s="146">
        <f>+C23+C28+C31</f>
        <v>23174545.109999996</v>
      </c>
      <c r="D33" s="146">
        <f>+D23+D28+D31</f>
        <v>22703089.16</v>
      </c>
      <c r="F33" s="136"/>
      <c r="G33" s="136"/>
      <c r="H33" s="136"/>
      <c r="I33" s="136"/>
      <c r="J33" s="136"/>
    </row>
    <row r="34" spans="2:10" ht="15" x14ac:dyDescent="0.25">
      <c r="B34" s="89" t="s">
        <v>209</v>
      </c>
      <c r="C34" s="146">
        <f>33726287+16913377.79+13022127.97+5149.09</f>
        <v>63666941.850000001</v>
      </c>
      <c r="D34" s="146">
        <v>53414446</v>
      </c>
      <c r="F34" s="136"/>
      <c r="G34" s="136"/>
      <c r="H34" s="136"/>
      <c r="I34" s="136"/>
      <c r="J34" s="136"/>
    </row>
    <row r="35" spans="2:10" ht="16.5" x14ac:dyDescent="0.35">
      <c r="B35" s="89" t="s">
        <v>210</v>
      </c>
      <c r="C35" s="148">
        <v>0</v>
      </c>
      <c r="D35" s="148">
        <v>0</v>
      </c>
      <c r="E35" s="154"/>
      <c r="F35" s="136"/>
      <c r="G35" s="136"/>
      <c r="H35" s="136"/>
      <c r="I35" s="136"/>
      <c r="J35" s="136"/>
    </row>
    <row r="36" spans="2:10" s="92" customFormat="1" ht="16.5" x14ac:dyDescent="0.35">
      <c r="B36" s="129" t="s">
        <v>211</v>
      </c>
      <c r="C36" s="196">
        <f>SUM(C33:C35)</f>
        <v>86841486.959999993</v>
      </c>
      <c r="D36" s="196">
        <f>SUM(D33:D34)</f>
        <v>76117535.159999996</v>
      </c>
      <c r="F36" s="197"/>
      <c r="G36" s="136"/>
      <c r="H36" s="136"/>
      <c r="I36" s="136"/>
      <c r="J36" s="136"/>
    </row>
    <row r="37" spans="2:10" ht="15" x14ac:dyDescent="0.25">
      <c r="C37" s="189"/>
      <c r="D37" s="189"/>
      <c r="G37" s="136"/>
      <c r="H37" s="136"/>
      <c r="I37" s="136"/>
      <c r="J37" s="136"/>
    </row>
    <row r="38" spans="2:10" ht="15" x14ac:dyDescent="0.25">
      <c r="C38" s="155"/>
      <c r="D38" s="189"/>
      <c r="G38" s="136"/>
      <c r="H38" s="136"/>
      <c r="I38" s="136"/>
      <c r="J38" s="136"/>
    </row>
    <row r="39" spans="2:10" ht="15" x14ac:dyDescent="0.25">
      <c r="B39" s="247" t="s">
        <v>201</v>
      </c>
      <c r="C39" s="247"/>
      <c r="D39" s="247"/>
      <c r="E39" s="92"/>
      <c r="F39" s="199"/>
      <c r="G39" s="136"/>
      <c r="H39" s="136"/>
      <c r="I39" s="136"/>
      <c r="J39" s="136"/>
    </row>
    <row r="40" spans="2:10" ht="15" x14ac:dyDescent="0.25">
      <c r="G40" s="136"/>
      <c r="H40" s="136"/>
      <c r="I40" s="136"/>
      <c r="J40" s="136"/>
    </row>
    <row r="41" spans="2:10" ht="15" x14ac:dyDescent="0.25">
      <c r="C41" s="101"/>
      <c r="D41" s="200"/>
      <c r="G41" s="136"/>
      <c r="H41" s="136"/>
      <c r="I41" s="136"/>
      <c r="J41" s="136"/>
    </row>
    <row r="42" spans="2:10" ht="15" x14ac:dyDescent="0.25">
      <c r="C42" s="200"/>
      <c r="D42" s="136"/>
      <c r="G42" s="136"/>
      <c r="H42" s="136"/>
      <c r="I42" s="136"/>
      <c r="J42" s="136"/>
    </row>
    <row r="43" spans="2:10" ht="15" x14ac:dyDescent="0.25">
      <c r="C43" s="200"/>
      <c r="D43" s="136"/>
      <c r="G43" s="136"/>
      <c r="H43" s="136"/>
      <c r="I43" s="136"/>
      <c r="J43" s="136"/>
    </row>
    <row r="44" spans="2:10" ht="15" x14ac:dyDescent="0.25">
      <c r="D44" s="101"/>
      <c r="G44" s="136"/>
      <c r="H44" s="136"/>
      <c r="I44" s="136"/>
      <c r="J44" s="136"/>
    </row>
    <row r="45" spans="2:10" ht="15" x14ac:dyDescent="0.25">
      <c r="C45" s="200"/>
      <c r="G45" s="136"/>
      <c r="H45" s="136"/>
      <c r="I45" s="136"/>
      <c r="J45" s="136"/>
    </row>
    <row r="46" spans="2:10" ht="15" x14ac:dyDescent="0.25">
      <c r="G46" s="136"/>
      <c r="H46" s="136"/>
      <c r="I46" s="136"/>
      <c r="J46" s="136"/>
    </row>
    <row r="48" spans="2:10" x14ac:dyDescent="0.2">
      <c r="D48" s="189"/>
      <c r="E48" s="201"/>
      <c r="G48" s="167"/>
    </row>
    <row r="49" spans="3:4" x14ac:dyDescent="0.2">
      <c r="C49" s="189"/>
      <c r="D49" s="189"/>
    </row>
    <row r="50" spans="3:4" x14ac:dyDescent="0.2">
      <c r="C50" s="189"/>
      <c r="D50" s="189"/>
    </row>
    <row r="51" spans="3:4" x14ac:dyDescent="0.2">
      <c r="C51" s="189"/>
      <c r="D51" s="189"/>
    </row>
    <row r="52" spans="3:4" x14ac:dyDescent="0.2">
      <c r="C52" s="189"/>
      <c r="D52" s="189"/>
    </row>
    <row r="53" spans="3:4" x14ac:dyDescent="0.2">
      <c r="C53" s="189"/>
      <c r="D53" s="189"/>
    </row>
    <row r="54" spans="3:4" x14ac:dyDescent="0.2">
      <c r="C54" s="189"/>
      <c r="D54" s="189"/>
    </row>
    <row r="55" spans="3:4" x14ac:dyDescent="0.2">
      <c r="C55" s="189"/>
      <c r="D55" s="189"/>
    </row>
    <row r="56" spans="3:4" x14ac:dyDescent="0.2">
      <c r="C56" s="189"/>
      <c r="D56" s="189"/>
    </row>
    <row r="57" spans="3:4" x14ac:dyDescent="0.2">
      <c r="C57" s="189"/>
      <c r="D57" s="189"/>
    </row>
    <row r="58" spans="3:4" x14ac:dyDescent="0.2">
      <c r="C58" s="189"/>
      <c r="D58" s="189"/>
    </row>
    <row r="59" spans="3:4" x14ac:dyDescent="0.2">
      <c r="C59" s="189"/>
      <c r="D59" s="189"/>
    </row>
    <row r="60" spans="3:4" x14ac:dyDescent="0.2">
      <c r="C60" s="189"/>
      <c r="D60" s="189"/>
    </row>
    <row r="61" spans="3:4" x14ac:dyDescent="0.2">
      <c r="C61" s="189"/>
      <c r="D61" s="189"/>
    </row>
    <row r="62" spans="3:4" x14ac:dyDescent="0.2">
      <c r="C62" s="189"/>
      <c r="D62" s="189"/>
    </row>
    <row r="63" spans="3:4" x14ac:dyDescent="0.2">
      <c r="C63" s="189"/>
      <c r="D63" s="189"/>
    </row>
    <row r="64" spans="3:4" x14ac:dyDescent="0.2">
      <c r="C64" s="189"/>
      <c r="D64" s="189"/>
    </row>
    <row r="65" spans="3:4" x14ac:dyDescent="0.2">
      <c r="C65" s="189"/>
      <c r="D65" s="189"/>
    </row>
    <row r="66" spans="3:4" x14ac:dyDescent="0.2">
      <c r="C66" s="189"/>
      <c r="D66" s="189"/>
    </row>
    <row r="67" spans="3:4" x14ac:dyDescent="0.2">
      <c r="C67" s="189"/>
      <c r="D67" s="189"/>
    </row>
    <row r="68" spans="3:4" x14ac:dyDescent="0.2">
      <c r="C68" s="189"/>
      <c r="D68" s="189"/>
    </row>
    <row r="69" spans="3:4" x14ac:dyDescent="0.2">
      <c r="C69" s="189"/>
      <c r="D69" s="189"/>
    </row>
    <row r="70" spans="3:4" x14ac:dyDescent="0.2">
      <c r="C70" s="189"/>
      <c r="D70" s="189"/>
    </row>
    <row r="71" spans="3:4" x14ac:dyDescent="0.2">
      <c r="C71" s="189"/>
      <c r="D71" s="189"/>
    </row>
    <row r="72" spans="3:4" x14ac:dyDescent="0.2">
      <c r="C72" s="189"/>
      <c r="D72" s="189"/>
    </row>
    <row r="73" spans="3:4" x14ac:dyDescent="0.2">
      <c r="C73" s="189"/>
      <c r="D73" s="189"/>
    </row>
    <row r="74" spans="3:4" x14ac:dyDescent="0.2">
      <c r="C74" s="189"/>
      <c r="D74" s="189"/>
    </row>
    <row r="75" spans="3:4" x14ac:dyDescent="0.2">
      <c r="C75" s="189"/>
      <c r="D75" s="189"/>
    </row>
  </sheetData>
  <mergeCells count="5">
    <mergeCell ref="B39:D39"/>
    <mergeCell ref="B9:D9"/>
    <mergeCell ref="B10:D10"/>
    <mergeCell ref="B11:D11"/>
    <mergeCell ref="B12:D12"/>
  </mergeCells>
  <pageMargins left="0.7" right="0.7" top="0.75" bottom="0.75" header="0.3" footer="0.3"/>
  <pageSetup orientation="portrait" r:id="rId1"/>
  <ignoredErrors>
    <ignoredError sqref="D36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O431"/>
  <sheetViews>
    <sheetView showGridLines="0" topLeftCell="A388" zoomScale="128" zoomScaleNormal="100" workbookViewId="0">
      <selection activeCell="E419" sqref="E419"/>
    </sheetView>
  </sheetViews>
  <sheetFormatPr baseColWidth="10" defaultColWidth="11.42578125" defaultRowHeight="12.75" x14ac:dyDescent="0.2"/>
  <cols>
    <col min="1" max="1" width="5.28515625" style="92" customWidth="1"/>
    <col min="2" max="2" width="53.28515625" style="90" bestFit="1" customWidth="1"/>
    <col min="3" max="4" width="14.5703125" style="90" customWidth="1"/>
    <col min="5" max="5" width="11.28515625" style="90" bestFit="1" customWidth="1"/>
    <col min="6" max="6" width="14.5703125" style="90" customWidth="1"/>
    <col min="7" max="7" width="14.140625" style="94" bestFit="1" customWidth="1"/>
    <col min="8" max="8" width="14" style="94" bestFit="1" customWidth="1"/>
    <col min="9" max="9" width="13.28515625" style="94" bestFit="1" customWidth="1"/>
    <col min="10" max="10" width="11.42578125" style="95"/>
    <col min="11" max="11" width="13.42578125" style="94" customWidth="1"/>
    <col min="12" max="12" width="11.42578125" style="90"/>
    <col min="13" max="13" width="13.7109375" style="90" bestFit="1" customWidth="1"/>
    <col min="14" max="16384" width="11.42578125" style="90"/>
  </cols>
  <sheetData>
    <row r="6" spans="1:10" ht="15" x14ac:dyDescent="0.25">
      <c r="J6"/>
    </row>
    <row r="7" spans="1:10" ht="15" x14ac:dyDescent="0.25">
      <c r="J7"/>
    </row>
    <row r="8" spans="1:10" ht="15" x14ac:dyDescent="0.25">
      <c r="J8"/>
    </row>
    <row r="9" spans="1:10" ht="15" x14ac:dyDescent="0.25">
      <c r="J9"/>
    </row>
    <row r="10" spans="1:10" ht="15" x14ac:dyDescent="0.25">
      <c r="A10" s="92">
        <v>7</v>
      </c>
      <c r="B10" s="93" t="s">
        <v>48</v>
      </c>
      <c r="C10" s="93"/>
      <c r="D10" s="93"/>
      <c r="E10" s="93"/>
      <c r="J10"/>
    </row>
    <row r="11" spans="1:10" ht="15" x14ac:dyDescent="0.25">
      <c r="B11" s="96" t="s">
        <v>226</v>
      </c>
      <c r="C11" s="93"/>
      <c r="D11" s="93"/>
      <c r="E11" s="93"/>
      <c r="J11"/>
    </row>
    <row r="12" spans="1:10" ht="15" x14ac:dyDescent="0.25">
      <c r="B12" s="96"/>
      <c r="C12" s="93"/>
      <c r="D12" s="93"/>
      <c r="E12" s="93"/>
      <c r="J12"/>
    </row>
    <row r="13" spans="1:10" ht="15" x14ac:dyDescent="0.25">
      <c r="C13" s="97">
        <v>2025</v>
      </c>
      <c r="D13" s="97">
        <v>2024</v>
      </c>
      <c r="E13" s="93"/>
      <c r="J13"/>
    </row>
    <row r="14" spans="1:10" ht="15" x14ac:dyDescent="0.25">
      <c r="C14" s="98"/>
      <c r="D14" s="98"/>
      <c r="E14" s="93"/>
      <c r="J14"/>
    </row>
    <row r="15" spans="1:10" ht="25.5" x14ac:dyDescent="0.25">
      <c r="B15" s="99" t="s">
        <v>164</v>
      </c>
      <c r="C15" s="100">
        <v>40992554.439999998</v>
      </c>
      <c r="D15" s="100">
        <v>29544136.120000001</v>
      </c>
      <c r="E15" s="93">
        <v>4</v>
      </c>
      <c r="G15" s="102"/>
      <c r="H15" s="103"/>
      <c r="J15"/>
    </row>
    <row r="16" spans="1:10" ht="15" x14ac:dyDescent="0.25">
      <c r="B16" s="99" t="s">
        <v>165</v>
      </c>
      <c r="C16" s="100">
        <v>24140553.550000004</v>
      </c>
      <c r="D16" s="100">
        <v>20705831.719999999</v>
      </c>
      <c r="E16" s="93">
        <v>1</v>
      </c>
      <c r="G16" s="102"/>
      <c r="H16" s="103"/>
      <c r="J16"/>
    </row>
    <row r="17" spans="1:11" ht="15" x14ac:dyDescent="0.25">
      <c r="B17" s="99" t="s">
        <v>166</v>
      </c>
      <c r="C17" s="100">
        <v>21703229.879999999</v>
      </c>
      <c r="D17" s="100">
        <v>25862417.73</v>
      </c>
      <c r="E17" s="93">
        <v>2</v>
      </c>
      <c r="G17" s="102"/>
      <c r="H17" s="103"/>
      <c r="J17"/>
    </row>
    <row r="18" spans="1:11" ht="15" x14ac:dyDescent="0.25">
      <c r="B18" s="99" t="s">
        <v>200</v>
      </c>
      <c r="C18" s="104">
        <v>5149.09</v>
      </c>
      <c r="D18" s="104">
        <v>5149.09</v>
      </c>
      <c r="E18" s="93">
        <v>3</v>
      </c>
      <c r="J18"/>
    </row>
    <row r="19" spans="1:11" ht="15" x14ac:dyDescent="0.25">
      <c r="C19" s="105">
        <f>SUM(C15:C18)</f>
        <v>86841486.960000008</v>
      </c>
      <c r="D19" s="105">
        <f>SUM(D15:D18)</f>
        <v>76117534.660000011</v>
      </c>
      <c r="E19" s="93"/>
      <c r="J19"/>
    </row>
    <row r="20" spans="1:11" ht="15" x14ac:dyDescent="0.25">
      <c r="C20" s="106"/>
      <c r="D20" s="106"/>
      <c r="E20" s="93"/>
      <c r="J20"/>
    </row>
    <row r="21" spans="1:11" ht="15" x14ac:dyDescent="0.25">
      <c r="A21" s="92">
        <v>8</v>
      </c>
      <c r="B21" s="93" t="s">
        <v>49</v>
      </c>
      <c r="C21" s="93"/>
      <c r="D21" s="93"/>
      <c r="E21" s="93"/>
      <c r="G21" s="108"/>
      <c r="H21" s="109"/>
      <c r="I21" s="110"/>
      <c r="J21"/>
      <c r="K21" s="111"/>
    </row>
    <row r="22" spans="1:11" ht="15" x14ac:dyDescent="0.25">
      <c r="B22" s="96" t="s">
        <v>227</v>
      </c>
      <c r="C22" s="93"/>
      <c r="D22" s="93"/>
      <c r="E22" s="93"/>
      <c r="G22" s="108"/>
      <c r="H22" s="109"/>
      <c r="I22" s="110"/>
      <c r="J22"/>
      <c r="K22" s="111"/>
    </row>
    <row r="23" spans="1:11" ht="15" x14ac:dyDescent="0.25">
      <c r="B23" s="96"/>
      <c r="C23" s="93"/>
      <c r="D23" s="93"/>
      <c r="E23" s="93"/>
      <c r="G23" s="108"/>
      <c r="H23" s="109"/>
      <c r="I23" s="110"/>
      <c r="J23"/>
      <c r="K23" s="111"/>
    </row>
    <row r="24" spans="1:11" ht="15" x14ac:dyDescent="0.25">
      <c r="C24" s="97">
        <f>+C13</f>
        <v>2025</v>
      </c>
      <c r="D24" s="97">
        <f>+D13</f>
        <v>2024</v>
      </c>
      <c r="E24" s="93"/>
      <c r="G24" s="112"/>
      <c r="H24" s="112"/>
      <c r="I24" s="110"/>
      <c r="J24"/>
      <c r="K24" s="110"/>
    </row>
    <row r="25" spans="1:11" ht="15" x14ac:dyDescent="0.25">
      <c r="C25" s="98"/>
      <c r="D25" s="98"/>
      <c r="E25" s="93"/>
      <c r="G25" s="112"/>
      <c r="H25" s="112"/>
      <c r="I25" s="110"/>
      <c r="J25"/>
      <c r="K25" s="110"/>
    </row>
    <row r="26" spans="1:11" ht="15" x14ac:dyDescent="0.25">
      <c r="B26" s="89" t="s">
        <v>116</v>
      </c>
      <c r="C26" s="113">
        <f>1885653.3+947199.04</f>
        <v>2832852.34</v>
      </c>
      <c r="D26" s="113">
        <v>1810553.14</v>
      </c>
      <c r="E26" s="93"/>
      <c r="G26" s="112"/>
      <c r="H26" s="112"/>
      <c r="I26" s="110"/>
      <c r="J26"/>
      <c r="K26" s="110"/>
    </row>
    <row r="27" spans="1:11" ht="15" x14ac:dyDescent="0.25">
      <c r="B27" s="89" t="s">
        <v>203</v>
      </c>
      <c r="C27" s="114">
        <v>1600000</v>
      </c>
      <c r="D27" s="114">
        <v>2850000</v>
      </c>
      <c r="E27" s="93"/>
      <c r="G27" s="112"/>
      <c r="H27" s="112"/>
      <c r="I27" s="110"/>
      <c r="J27"/>
      <c r="K27" s="110"/>
    </row>
    <row r="28" spans="1:11" ht="15" x14ac:dyDescent="0.25">
      <c r="C28" s="105">
        <f>SUM(C26:C27)</f>
        <v>4432852.34</v>
      </c>
      <c r="D28" s="105">
        <f>SUM(D26:D27)</f>
        <v>4660553.1399999997</v>
      </c>
      <c r="E28" s="93"/>
      <c r="J28"/>
    </row>
    <row r="29" spans="1:11" ht="15" x14ac:dyDescent="0.25">
      <c r="B29" s="89"/>
      <c r="C29" s="115"/>
      <c r="D29" s="115"/>
      <c r="E29" s="93"/>
      <c r="G29" s="112"/>
      <c r="H29" s="112"/>
      <c r="I29" s="110"/>
      <c r="J29"/>
      <c r="K29" s="110"/>
    </row>
    <row r="30" spans="1:11" ht="15" x14ac:dyDescent="0.25">
      <c r="A30" s="92">
        <v>9</v>
      </c>
      <c r="B30" s="93" t="s">
        <v>15</v>
      </c>
      <c r="C30" s="93"/>
      <c r="D30" s="93"/>
      <c r="E30" s="93"/>
      <c r="J30"/>
    </row>
    <row r="31" spans="1:11" ht="15" x14ac:dyDescent="0.25">
      <c r="B31" s="96" t="s">
        <v>228</v>
      </c>
      <c r="C31" s="93"/>
      <c r="D31" s="93"/>
      <c r="E31" s="93"/>
      <c r="J31"/>
    </row>
    <row r="32" spans="1:11" ht="15" x14ac:dyDescent="0.25">
      <c r="B32" s="96"/>
      <c r="C32" s="93"/>
      <c r="D32" s="93"/>
      <c r="E32" s="93"/>
      <c r="J32"/>
    </row>
    <row r="33" spans="1:10" ht="15" x14ac:dyDescent="0.25">
      <c r="C33" s="97">
        <f>+C13</f>
        <v>2025</v>
      </c>
      <c r="D33" s="97">
        <f>+D13</f>
        <v>2024</v>
      </c>
      <c r="E33" s="93"/>
      <c r="J33"/>
    </row>
    <row r="34" spans="1:10" ht="15" x14ac:dyDescent="0.25">
      <c r="B34" s="116"/>
      <c r="C34" s="117"/>
      <c r="D34" s="117"/>
      <c r="E34" s="93"/>
      <c r="J34"/>
    </row>
    <row r="35" spans="1:10" ht="15" x14ac:dyDescent="0.25">
      <c r="B35" s="89" t="s">
        <v>134</v>
      </c>
      <c r="C35" s="118">
        <v>288453</v>
      </c>
      <c r="D35" s="119">
        <v>276532.64</v>
      </c>
      <c r="E35" s="93"/>
      <c r="J35"/>
    </row>
    <row r="36" spans="1:10" ht="15" x14ac:dyDescent="0.25">
      <c r="B36" s="89" t="s">
        <v>205</v>
      </c>
      <c r="C36" s="118">
        <v>141779.09265753426</v>
      </c>
      <c r="D36" s="118">
        <v>141168.13000000003</v>
      </c>
      <c r="E36" s="120"/>
      <c r="J36"/>
    </row>
    <row r="37" spans="1:10" ht="15" x14ac:dyDescent="0.25">
      <c r="B37" s="89" t="s">
        <v>206</v>
      </c>
      <c r="C37" s="118">
        <v>736263.01</v>
      </c>
      <c r="D37" s="118">
        <v>815871.55</v>
      </c>
      <c r="E37" s="120"/>
      <c r="J37"/>
    </row>
    <row r="38" spans="1:10" ht="15" x14ac:dyDescent="0.25">
      <c r="B38" s="89" t="s">
        <v>117</v>
      </c>
      <c r="C38" s="114">
        <v>1136691.8339726026</v>
      </c>
      <c r="D38" s="114">
        <v>866320.98</v>
      </c>
      <c r="E38" s="120"/>
      <c r="J38"/>
    </row>
    <row r="39" spans="1:10" ht="15" x14ac:dyDescent="0.25">
      <c r="A39" s="90"/>
      <c r="B39" s="96"/>
      <c r="C39" s="105">
        <f>SUM(C35:C38)</f>
        <v>2303186.9366301368</v>
      </c>
      <c r="D39" s="105">
        <f>SUM(D35:D38)</f>
        <v>2099893.2999999998</v>
      </c>
      <c r="E39" s="93"/>
      <c r="J39"/>
    </row>
    <row r="40" spans="1:10" ht="15" x14ac:dyDescent="0.25">
      <c r="A40" s="90"/>
      <c r="B40" s="96"/>
      <c r="C40" s="121"/>
      <c r="D40" s="121"/>
      <c r="E40" s="93"/>
      <c r="J40"/>
    </row>
    <row r="41" spans="1:10" ht="15" hidden="1" x14ac:dyDescent="0.25">
      <c r="A41" s="90"/>
      <c r="B41" s="96"/>
      <c r="C41" s="121"/>
      <c r="D41" s="121"/>
      <c r="E41" s="93"/>
      <c r="J41"/>
    </row>
    <row r="42" spans="1:10" ht="15" hidden="1" x14ac:dyDescent="0.25">
      <c r="A42" s="92">
        <v>13</v>
      </c>
      <c r="B42" s="92" t="s">
        <v>50</v>
      </c>
      <c r="E42" s="93"/>
      <c r="J42"/>
    </row>
    <row r="43" spans="1:10" ht="15" hidden="1" x14ac:dyDescent="0.25">
      <c r="C43" s="97">
        <v>2021</v>
      </c>
      <c r="D43" s="97">
        <v>2021</v>
      </c>
      <c r="E43" s="93"/>
      <c r="J43"/>
    </row>
    <row r="44" spans="1:10" ht="15" hidden="1" x14ac:dyDescent="0.25">
      <c r="A44" s="90"/>
      <c r="B44" s="89"/>
      <c r="C44" s="122"/>
      <c r="D44" s="122"/>
      <c r="E44" s="93"/>
      <c r="J44"/>
    </row>
    <row r="45" spans="1:10" ht="15" hidden="1" x14ac:dyDescent="0.25">
      <c r="A45" s="90"/>
      <c r="B45" s="89"/>
      <c r="C45" s="122"/>
      <c r="D45" s="122"/>
      <c r="E45" s="93"/>
      <c r="J45"/>
    </row>
    <row r="46" spans="1:10" ht="15" hidden="1" x14ac:dyDescent="0.25">
      <c r="A46" s="90"/>
      <c r="B46" s="89"/>
      <c r="C46" s="122"/>
      <c r="D46" s="122"/>
      <c r="E46" s="93"/>
      <c r="J46"/>
    </row>
    <row r="47" spans="1:10" ht="15" hidden="1" x14ac:dyDescent="0.25">
      <c r="A47" s="90"/>
      <c r="B47" s="89"/>
      <c r="C47" s="123"/>
      <c r="D47" s="123"/>
      <c r="E47" s="93"/>
      <c r="J47"/>
    </row>
    <row r="48" spans="1:10" ht="15" hidden="1" x14ac:dyDescent="0.25">
      <c r="A48" s="90"/>
      <c r="B48" s="96"/>
      <c r="C48" s="121">
        <f>SUM(C44:C47)</f>
        <v>0</v>
      </c>
      <c r="D48" s="121">
        <v>0</v>
      </c>
      <c r="E48" s="93"/>
      <c r="J48"/>
    </row>
    <row r="49" spans="1:10" ht="15" hidden="1" x14ac:dyDescent="0.25">
      <c r="A49" s="90"/>
      <c r="B49" s="96"/>
      <c r="C49" s="121"/>
      <c r="D49" s="121"/>
      <c r="E49" s="93"/>
      <c r="J49"/>
    </row>
    <row r="50" spans="1:10" ht="15" hidden="1" x14ac:dyDescent="0.25">
      <c r="A50" s="90"/>
      <c r="B50" s="96"/>
      <c r="C50" s="121"/>
      <c r="D50" s="121"/>
      <c r="E50" s="93"/>
      <c r="J50"/>
    </row>
    <row r="51" spans="1:10" ht="15" hidden="1" x14ac:dyDescent="0.25">
      <c r="E51" s="93"/>
      <c r="J51"/>
    </row>
    <row r="52" spans="1:10" ht="15" hidden="1" x14ac:dyDescent="0.25">
      <c r="A52" s="92">
        <v>14</v>
      </c>
      <c r="B52" s="92" t="s">
        <v>51</v>
      </c>
      <c r="E52" s="93"/>
      <c r="J52"/>
    </row>
    <row r="53" spans="1:10" ht="15" hidden="1" x14ac:dyDescent="0.25">
      <c r="C53" s="97">
        <v>2021</v>
      </c>
      <c r="D53" s="97">
        <v>2021</v>
      </c>
      <c r="E53" s="93"/>
      <c r="J53"/>
    </row>
    <row r="54" spans="1:10" ht="15" hidden="1" x14ac:dyDescent="0.25">
      <c r="A54" s="90"/>
      <c r="B54" s="89"/>
      <c r="C54" s="122"/>
      <c r="D54" s="122"/>
      <c r="E54" s="93"/>
      <c r="J54"/>
    </row>
    <row r="55" spans="1:10" ht="15" hidden="1" x14ac:dyDescent="0.25">
      <c r="A55" s="90"/>
      <c r="B55" s="89"/>
      <c r="C55" s="122"/>
      <c r="D55" s="122"/>
      <c r="E55" s="93"/>
      <c r="J55"/>
    </row>
    <row r="56" spans="1:10" ht="15" hidden="1" x14ac:dyDescent="0.25">
      <c r="A56" s="90"/>
      <c r="B56" s="89"/>
      <c r="C56" s="122"/>
      <c r="D56" s="122"/>
      <c r="E56" s="93"/>
      <c r="J56"/>
    </row>
    <row r="57" spans="1:10" ht="15" hidden="1" x14ac:dyDescent="0.25">
      <c r="A57" s="90"/>
      <c r="B57" s="89"/>
      <c r="C57" s="123"/>
      <c r="D57" s="123"/>
      <c r="E57" s="93"/>
      <c r="J57"/>
    </row>
    <row r="58" spans="1:10" ht="15" hidden="1" x14ac:dyDescent="0.25">
      <c r="A58" s="90"/>
      <c r="B58" s="96"/>
      <c r="C58" s="121">
        <f>SUM(C54:C57)</f>
        <v>0</v>
      </c>
      <c r="D58" s="121">
        <v>0</v>
      </c>
      <c r="E58" s="93"/>
      <c r="J58"/>
    </row>
    <row r="59" spans="1:10" ht="15" hidden="1" x14ac:dyDescent="0.25">
      <c r="A59" s="90"/>
      <c r="B59" s="93"/>
      <c r="E59" s="93"/>
      <c r="J59"/>
    </row>
    <row r="60" spans="1:10" ht="15" x14ac:dyDescent="0.25">
      <c r="A60" s="92">
        <v>10</v>
      </c>
      <c r="B60" s="93" t="s">
        <v>52</v>
      </c>
      <c r="E60" s="93"/>
      <c r="J60"/>
    </row>
    <row r="61" spans="1:10" ht="15" x14ac:dyDescent="0.25">
      <c r="B61" s="96" t="s">
        <v>229</v>
      </c>
      <c r="E61" s="93"/>
      <c r="J61"/>
    </row>
    <row r="62" spans="1:10" ht="15" x14ac:dyDescent="0.25">
      <c r="B62" s="96"/>
      <c r="E62" s="93"/>
      <c r="J62"/>
    </row>
    <row r="63" spans="1:10" ht="15" x14ac:dyDescent="0.25">
      <c r="C63" s="124">
        <f>+C13</f>
        <v>2025</v>
      </c>
      <c r="D63" s="124">
        <f>+D13</f>
        <v>2024</v>
      </c>
      <c r="E63" s="93"/>
      <c r="J63"/>
    </row>
    <row r="64" spans="1:10" ht="15" x14ac:dyDescent="0.25">
      <c r="B64" s="89"/>
      <c r="C64" s="115"/>
      <c r="D64" s="115"/>
      <c r="E64" s="93"/>
      <c r="J64"/>
    </row>
    <row r="65" spans="1:10" ht="16.5" x14ac:dyDescent="0.35">
      <c r="A65" s="90"/>
      <c r="B65" s="89" t="s">
        <v>173</v>
      </c>
      <c r="C65" s="125">
        <v>0</v>
      </c>
      <c r="D65" s="115">
        <v>82500</v>
      </c>
      <c r="E65" s="93"/>
      <c r="J65"/>
    </row>
    <row r="66" spans="1:10" ht="15" x14ac:dyDescent="0.25">
      <c r="B66" s="93"/>
      <c r="C66" s="126">
        <f>SUM(C65:C65)</f>
        <v>0</v>
      </c>
      <c r="D66" s="127">
        <f>SUM(D65:D65)</f>
        <v>82500</v>
      </c>
      <c r="E66" s="93"/>
      <c r="J66"/>
    </row>
    <row r="67" spans="1:10" ht="15" hidden="1" x14ac:dyDescent="0.25">
      <c r="A67" s="90"/>
      <c r="B67" s="93"/>
      <c r="C67" s="127"/>
      <c r="D67" s="127"/>
      <c r="E67" s="93"/>
      <c r="J67"/>
    </row>
    <row r="68" spans="1:10" ht="15" hidden="1" x14ac:dyDescent="0.25">
      <c r="A68" s="92">
        <v>16</v>
      </c>
      <c r="B68" s="93" t="s">
        <v>53</v>
      </c>
      <c r="C68" s="127"/>
      <c r="D68" s="127"/>
      <c r="E68" s="93"/>
      <c r="J68"/>
    </row>
    <row r="69" spans="1:10" ht="15" hidden="1" x14ac:dyDescent="0.25">
      <c r="A69" s="90"/>
      <c r="C69" s="97">
        <v>2021</v>
      </c>
      <c r="D69" s="97">
        <v>2021</v>
      </c>
      <c r="E69" s="93"/>
      <c r="J69"/>
    </row>
    <row r="70" spans="1:10" ht="15" hidden="1" x14ac:dyDescent="0.25">
      <c r="A70" s="90"/>
      <c r="B70" s="89"/>
      <c r="C70" s="115"/>
      <c r="D70" s="115"/>
      <c r="E70" s="93"/>
      <c r="J70"/>
    </row>
    <row r="71" spans="1:10" ht="15" hidden="1" x14ac:dyDescent="0.25">
      <c r="B71" s="89"/>
      <c r="C71" s="115"/>
      <c r="D71" s="115"/>
      <c r="E71" s="93"/>
      <c r="J71"/>
    </row>
    <row r="72" spans="1:10" ht="15" hidden="1" x14ac:dyDescent="0.25">
      <c r="B72" s="89"/>
      <c r="C72" s="115"/>
      <c r="D72" s="115"/>
      <c r="E72" s="93"/>
      <c r="J72"/>
    </row>
    <row r="73" spans="1:10" ht="15" hidden="1" x14ac:dyDescent="0.25">
      <c r="B73" s="89"/>
      <c r="C73" s="115"/>
      <c r="D73" s="115"/>
      <c r="E73" s="93"/>
      <c r="J73"/>
    </row>
    <row r="74" spans="1:10" ht="15" hidden="1" x14ac:dyDescent="0.25">
      <c r="B74" s="89"/>
      <c r="C74" s="115"/>
      <c r="D74" s="115"/>
      <c r="E74" s="93"/>
      <c r="J74"/>
    </row>
    <row r="75" spans="1:10" ht="15" hidden="1" x14ac:dyDescent="0.25">
      <c r="B75" s="93"/>
      <c r="C75" s="127">
        <f>SUM(C70:C74)</f>
        <v>0</v>
      </c>
      <c r="D75" s="127">
        <f>SUM(D70:D74)</f>
        <v>0</v>
      </c>
      <c r="E75" s="93"/>
      <c r="J75"/>
    </row>
    <row r="76" spans="1:10" ht="15" hidden="1" x14ac:dyDescent="0.25">
      <c r="B76" s="93"/>
      <c r="C76" s="127"/>
      <c r="D76" s="127"/>
      <c r="E76" s="93"/>
      <c r="J76"/>
    </row>
    <row r="77" spans="1:10" ht="15" hidden="1" x14ac:dyDescent="0.25">
      <c r="B77" s="93"/>
      <c r="C77" s="127"/>
      <c r="D77" s="127"/>
      <c r="E77" s="93"/>
      <c r="J77"/>
    </row>
    <row r="78" spans="1:10" ht="15" hidden="1" x14ac:dyDescent="0.25">
      <c r="A78" s="92">
        <v>17</v>
      </c>
      <c r="B78" s="93" t="s">
        <v>54</v>
      </c>
      <c r="C78" s="115"/>
      <c r="D78" s="115"/>
      <c r="E78" s="93"/>
      <c r="J78"/>
    </row>
    <row r="79" spans="1:10" ht="15" hidden="1" x14ac:dyDescent="0.25">
      <c r="B79" s="93"/>
      <c r="C79" s="97">
        <v>2021</v>
      </c>
      <c r="D79" s="97">
        <v>2021</v>
      </c>
      <c r="E79" s="93"/>
      <c r="J79"/>
    </row>
    <row r="80" spans="1:10" ht="15" hidden="1" x14ac:dyDescent="0.25">
      <c r="B80" s="89"/>
      <c r="C80" s="115"/>
      <c r="D80" s="115"/>
      <c r="E80" s="93"/>
      <c r="J80"/>
    </row>
    <row r="81" spans="1:15" ht="15" hidden="1" x14ac:dyDescent="0.25">
      <c r="B81" s="89"/>
      <c r="C81" s="115"/>
      <c r="D81" s="115"/>
      <c r="E81" s="93"/>
      <c r="J81"/>
    </row>
    <row r="82" spans="1:15" ht="15" hidden="1" x14ac:dyDescent="0.25">
      <c r="B82" s="93"/>
      <c r="C82" s="128">
        <f>SUM(C80:C81)</f>
        <v>0</v>
      </c>
      <c r="D82" s="128">
        <f>SUM(D80:D81)</f>
        <v>0</v>
      </c>
      <c r="E82" s="93"/>
      <c r="J82"/>
    </row>
    <row r="83" spans="1:15" ht="15" hidden="1" x14ac:dyDescent="0.25">
      <c r="B83" s="129"/>
      <c r="C83" s="127"/>
      <c r="D83" s="127"/>
      <c r="E83" s="93"/>
      <c r="J83"/>
    </row>
    <row r="84" spans="1:15" ht="15" hidden="1" x14ac:dyDescent="0.25">
      <c r="B84" s="96"/>
      <c r="E84" s="93"/>
      <c r="J84"/>
    </row>
    <row r="85" spans="1:15" ht="15" x14ac:dyDescent="0.25">
      <c r="B85" s="96"/>
      <c r="E85" s="93"/>
      <c r="J85"/>
    </row>
    <row r="86" spans="1:15" ht="15" x14ac:dyDescent="0.25">
      <c r="A86" s="92">
        <v>11</v>
      </c>
      <c r="B86" s="130" t="s">
        <v>55</v>
      </c>
      <c r="C86" s="131"/>
      <c r="D86" s="131"/>
      <c r="E86" s="131"/>
      <c r="F86" s="132"/>
      <c r="G86" s="133"/>
      <c r="H86" s="134"/>
      <c r="I86" s="135"/>
      <c r="J86"/>
      <c r="K86" s="133"/>
      <c r="L86" s="131"/>
    </row>
    <row r="87" spans="1:15" ht="15" x14ac:dyDescent="0.25">
      <c r="B87" s="96" t="s">
        <v>230</v>
      </c>
      <c r="C87" s="131"/>
      <c r="D87" s="131"/>
      <c r="E87" s="131"/>
      <c r="F87" s="132"/>
      <c r="G87" s="133"/>
      <c r="H87" s="134"/>
      <c r="I87" s="135"/>
      <c r="J87"/>
      <c r="K87" s="133"/>
      <c r="L87" s="131"/>
    </row>
    <row r="88" spans="1:15" ht="15" x14ac:dyDescent="0.25">
      <c r="B88" s="96"/>
      <c r="C88" s="131"/>
      <c r="D88" s="131"/>
      <c r="E88" s="131"/>
      <c r="F88" s="132"/>
      <c r="G88" s="133"/>
      <c r="H88" s="134"/>
      <c r="I88" s="135"/>
      <c r="J88"/>
      <c r="K88" s="133"/>
      <c r="L88" s="131"/>
    </row>
    <row r="89" spans="1:15" s="136" customFormat="1" ht="38.25" x14ac:dyDescent="0.25">
      <c r="B89" s="137"/>
      <c r="C89" s="138" t="s">
        <v>56</v>
      </c>
      <c r="D89" s="138" t="s">
        <v>57</v>
      </c>
      <c r="E89" s="138" t="s">
        <v>58</v>
      </c>
      <c r="F89" s="138" t="s">
        <v>14</v>
      </c>
      <c r="G89" s="94"/>
      <c r="H89"/>
      <c r="I89"/>
      <c r="J89"/>
      <c r="K89"/>
      <c r="L89"/>
      <c r="M89"/>
      <c r="N89"/>
      <c r="O89"/>
    </row>
    <row r="90" spans="1:15" s="139" customFormat="1" ht="15" x14ac:dyDescent="0.25">
      <c r="B90" s="140" t="s">
        <v>231</v>
      </c>
      <c r="C90" s="141">
        <v>21107954</v>
      </c>
      <c r="D90" s="142">
        <v>7713111.4000000004</v>
      </c>
      <c r="E90" s="142">
        <v>28113742</v>
      </c>
      <c r="F90" s="143">
        <f>SUM(C90:E90)</f>
        <v>56934807.399999999</v>
      </c>
      <c r="G90" s="144"/>
      <c r="H90"/>
      <c r="I90"/>
      <c r="J90"/>
      <c r="K90"/>
      <c r="L90"/>
      <c r="M90"/>
      <c r="N90"/>
      <c r="O90"/>
    </row>
    <row r="91" spans="1:15" s="136" customFormat="1" ht="15" x14ac:dyDescent="0.25">
      <c r="B91" s="145" t="s">
        <v>59</v>
      </c>
      <c r="C91" s="118">
        <v>1530783.97</v>
      </c>
      <c r="D91" s="118">
        <v>656495.11</v>
      </c>
      <c r="E91" s="118">
        <v>0</v>
      </c>
      <c r="F91" s="146">
        <f>SUM(C91:E91)</f>
        <v>2187279.08</v>
      </c>
      <c r="H91"/>
      <c r="I91"/>
      <c r="J91"/>
      <c r="K91"/>
      <c r="L91"/>
      <c r="M91"/>
      <c r="N91"/>
      <c r="O91"/>
    </row>
    <row r="92" spans="1:15" s="136" customFormat="1" ht="15" x14ac:dyDescent="0.25">
      <c r="B92" s="145" t="s">
        <v>60</v>
      </c>
      <c r="C92" s="118">
        <v>0</v>
      </c>
      <c r="D92" s="118">
        <v>0</v>
      </c>
      <c r="E92" s="118">
        <v>0</v>
      </c>
      <c r="F92" s="146">
        <f>SUM(C92:E92)</f>
        <v>0</v>
      </c>
      <c r="H92"/>
      <c r="I92"/>
      <c r="J92"/>
      <c r="K92"/>
      <c r="L92"/>
      <c r="M92"/>
      <c r="N92"/>
      <c r="O92"/>
    </row>
    <row r="93" spans="1:15" s="136" customFormat="1" ht="15" x14ac:dyDescent="0.25">
      <c r="B93" s="145" t="s">
        <v>61</v>
      </c>
      <c r="C93" s="118">
        <v>0</v>
      </c>
      <c r="D93" s="118">
        <v>0</v>
      </c>
      <c r="E93" s="118">
        <v>0</v>
      </c>
      <c r="F93" s="146">
        <f>SUM(C93:E93)</f>
        <v>0</v>
      </c>
      <c r="H93"/>
      <c r="I93"/>
      <c r="J93"/>
      <c r="K93"/>
      <c r="L93"/>
      <c r="M93"/>
      <c r="N93"/>
      <c r="O93"/>
    </row>
    <row r="94" spans="1:15" s="136" customFormat="1" ht="16.5" x14ac:dyDescent="0.35">
      <c r="B94" s="145" t="s">
        <v>13</v>
      </c>
      <c r="C94" s="147">
        <v>0</v>
      </c>
      <c r="D94" s="147">
        <v>0</v>
      </c>
      <c r="E94" s="147">
        <v>0</v>
      </c>
      <c r="F94" s="148">
        <f>SUM(C94:E94)</f>
        <v>0</v>
      </c>
      <c r="H94"/>
      <c r="I94"/>
      <c r="J94"/>
      <c r="K94"/>
      <c r="L94"/>
      <c r="M94"/>
      <c r="N94"/>
      <c r="O94"/>
    </row>
    <row r="95" spans="1:15" s="136" customFormat="1" ht="16.5" x14ac:dyDescent="0.35">
      <c r="B95" s="145" t="s">
        <v>62</v>
      </c>
      <c r="C95" s="147">
        <f>SUM(C90:C94)</f>
        <v>22638737.969999999</v>
      </c>
      <c r="D95" s="147">
        <f>SUM(D90:D94)</f>
        <v>8369606.5100000007</v>
      </c>
      <c r="E95" s="147">
        <f>SUM(E90:E94)</f>
        <v>28113742</v>
      </c>
      <c r="F95" s="147">
        <f>SUM(F90:F94)</f>
        <v>59122086.479999997</v>
      </c>
      <c r="G95" s="94"/>
      <c r="H95"/>
      <c r="I95"/>
      <c r="J95"/>
      <c r="K95"/>
      <c r="L95"/>
      <c r="M95"/>
      <c r="N95"/>
      <c r="O95"/>
    </row>
    <row r="96" spans="1:15" s="136" customFormat="1" ht="15" x14ac:dyDescent="0.25">
      <c r="B96" s="132"/>
      <c r="C96" s="149"/>
      <c r="D96" s="149"/>
      <c r="E96" s="149"/>
      <c r="F96" s="149"/>
      <c r="G96" s="94"/>
      <c r="H96"/>
      <c r="I96"/>
      <c r="J96"/>
      <c r="K96"/>
      <c r="L96"/>
      <c r="M96"/>
      <c r="N96"/>
      <c r="O96"/>
    </row>
    <row r="97" spans="1:15" s="136" customFormat="1" ht="16.5" x14ac:dyDescent="0.35">
      <c r="B97" s="140" t="s">
        <v>153</v>
      </c>
      <c r="C97" s="141">
        <v>9118537</v>
      </c>
      <c r="D97" s="141">
        <v>1235110.6200000001</v>
      </c>
      <c r="E97" s="141">
        <v>14834654</v>
      </c>
      <c r="F97" s="141">
        <f>SUM(C97:E97)</f>
        <v>25188301.620000001</v>
      </c>
      <c r="G97" s="151"/>
      <c r="H97"/>
      <c r="I97"/>
      <c r="J97"/>
      <c r="K97"/>
      <c r="L97"/>
      <c r="M97"/>
      <c r="N97"/>
      <c r="O97"/>
    </row>
    <row r="98" spans="1:15" s="136" customFormat="1" ht="15" x14ac:dyDescent="0.25">
      <c r="B98" s="145" t="s">
        <v>124</v>
      </c>
      <c r="C98" s="118">
        <v>2239744</v>
      </c>
      <c r="D98" s="118">
        <v>300037</v>
      </c>
      <c r="E98" s="118">
        <v>1553497</v>
      </c>
      <c r="F98" s="118">
        <f>SUM(C98:E98)</f>
        <v>4093278</v>
      </c>
      <c r="G98" s="94"/>
      <c r="H98"/>
      <c r="I98"/>
      <c r="J98"/>
      <c r="K98"/>
      <c r="L98"/>
      <c r="M98"/>
      <c r="N98"/>
      <c r="O98"/>
    </row>
    <row r="99" spans="1:15" s="136" customFormat="1" ht="15" x14ac:dyDescent="0.25">
      <c r="B99" s="145" t="s">
        <v>63</v>
      </c>
      <c r="C99" s="118">
        <v>0</v>
      </c>
      <c r="D99" s="118">
        <v>0</v>
      </c>
      <c r="E99" s="118">
        <v>0</v>
      </c>
      <c r="F99" s="118">
        <f>SUM(C99:E99)</f>
        <v>0</v>
      </c>
      <c r="G99" s="94"/>
      <c r="H99"/>
      <c r="I99"/>
      <c r="J99"/>
      <c r="K99"/>
      <c r="L99"/>
      <c r="M99"/>
      <c r="N99"/>
      <c r="O99"/>
    </row>
    <row r="100" spans="1:15" s="136" customFormat="1" ht="16.5" x14ac:dyDescent="0.35">
      <c r="B100" s="145" t="s">
        <v>61</v>
      </c>
      <c r="C100" s="147">
        <v>0</v>
      </c>
      <c r="D100" s="147">
        <v>0</v>
      </c>
      <c r="E100" s="147">
        <v>0</v>
      </c>
      <c r="F100" s="147">
        <f>SUM(C100:E100)</f>
        <v>0</v>
      </c>
      <c r="G100" s="94"/>
      <c r="H100"/>
      <c r="I100"/>
      <c r="J100"/>
      <c r="K100"/>
      <c r="L100"/>
      <c r="M100"/>
      <c r="N100"/>
      <c r="O100"/>
    </row>
    <row r="101" spans="1:15" s="136" customFormat="1" ht="16.5" x14ac:dyDescent="0.35">
      <c r="B101" s="140" t="s">
        <v>64</v>
      </c>
      <c r="C101" s="147">
        <f>SUM(C97:C100)</f>
        <v>11358281</v>
      </c>
      <c r="D101" s="147">
        <f>SUM(D97:D100)</f>
        <v>1535147.62</v>
      </c>
      <c r="E101" s="147">
        <f>SUM(E97:E100)</f>
        <v>16388151</v>
      </c>
      <c r="F101" s="147">
        <f>SUM(F97:F100)</f>
        <v>29281579.620000001</v>
      </c>
      <c r="G101" s="94"/>
      <c r="H101"/>
      <c r="I101"/>
      <c r="J101"/>
      <c r="K101"/>
      <c r="L101"/>
      <c r="M101"/>
      <c r="N101"/>
      <c r="O101"/>
    </row>
    <row r="102" spans="1:15" s="136" customFormat="1" ht="16.5" x14ac:dyDescent="0.35">
      <c r="B102" s="140" t="s">
        <v>232</v>
      </c>
      <c r="C102" s="152">
        <f>+C95-C101</f>
        <v>11280456.969999999</v>
      </c>
      <c r="D102" s="152">
        <f>+D95-D101</f>
        <v>6834458.8900000006</v>
      </c>
      <c r="E102" s="152">
        <f>+E95-E101</f>
        <v>11725591</v>
      </c>
      <c r="F102" s="152">
        <f>+F95-F101</f>
        <v>29840506.859999996</v>
      </c>
      <c r="G102" s="151"/>
      <c r="H102"/>
      <c r="I102"/>
      <c r="J102"/>
      <c r="K102"/>
      <c r="L102"/>
      <c r="M102"/>
      <c r="N102"/>
      <c r="O102"/>
    </row>
    <row r="103" spans="1:15" s="136" customFormat="1" ht="16.5" x14ac:dyDescent="0.35">
      <c r="B103" s="140"/>
      <c r="C103" s="152"/>
      <c r="D103" s="152"/>
      <c r="E103" s="152"/>
      <c r="F103" s="152"/>
      <c r="G103" s="151"/>
      <c r="H103"/>
      <c r="I103"/>
      <c r="J103"/>
      <c r="K103"/>
      <c r="L103"/>
      <c r="M103"/>
      <c r="N103"/>
      <c r="O103"/>
    </row>
    <row r="104" spans="1:15" s="136" customFormat="1" ht="15" x14ac:dyDescent="0.25">
      <c r="B104" s="244" t="s">
        <v>303</v>
      </c>
      <c r="C104" s="241"/>
      <c r="D104" s="241"/>
      <c r="E104" s="154"/>
      <c r="F104" s="154"/>
      <c r="G104" s="153"/>
      <c r="H104"/>
      <c r="I104"/>
      <c r="J104"/>
      <c r="K104"/>
      <c r="L104"/>
      <c r="M104"/>
      <c r="N104"/>
      <c r="O104"/>
    </row>
    <row r="105" spans="1:15" ht="15" hidden="1" x14ac:dyDescent="0.25">
      <c r="B105" s="242"/>
      <c r="C105" s="241"/>
      <c r="D105" s="241"/>
      <c r="E105" s="154"/>
      <c r="F105" s="154">
        <f t="shared" ref="F105:F132" si="0">SUM(C105:E105)</f>
        <v>0</v>
      </c>
      <c r="H105"/>
      <c r="I105"/>
      <c r="J105"/>
      <c r="K105"/>
      <c r="L105"/>
      <c r="M105"/>
      <c r="N105"/>
      <c r="O105"/>
    </row>
    <row r="106" spans="1:15" ht="15" hidden="1" x14ac:dyDescent="0.25">
      <c r="A106" s="92">
        <v>19</v>
      </c>
      <c r="B106" s="245" t="s">
        <v>65</v>
      </c>
      <c r="C106" s="241"/>
      <c r="D106" s="241"/>
      <c r="E106" s="154"/>
      <c r="F106" s="154">
        <f t="shared" si="0"/>
        <v>0</v>
      </c>
      <c r="H106"/>
      <c r="I106"/>
      <c r="J106"/>
      <c r="K106"/>
      <c r="L106"/>
      <c r="M106"/>
      <c r="N106"/>
      <c r="O106"/>
    </row>
    <row r="107" spans="1:15" ht="15" hidden="1" x14ac:dyDescent="0.25">
      <c r="B107" s="245"/>
      <c r="C107" s="241"/>
      <c r="D107" s="241"/>
      <c r="E107" s="154"/>
      <c r="F107" s="154">
        <f t="shared" si="0"/>
        <v>0</v>
      </c>
      <c r="H107"/>
      <c r="I107"/>
      <c r="J107"/>
      <c r="K107"/>
      <c r="L107"/>
      <c r="M107"/>
      <c r="N107"/>
      <c r="O107"/>
    </row>
    <row r="108" spans="1:15" ht="15" hidden="1" x14ac:dyDescent="0.25">
      <c r="B108" s="243"/>
      <c r="C108" s="241"/>
      <c r="D108" s="241"/>
      <c r="E108" s="154"/>
      <c r="F108" s="154">
        <f t="shared" si="0"/>
        <v>0</v>
      </c>
      <c r="H108"/>
      <c r="I108"/>
      <c r="J108"/>
      <c r="K108"/>
      <c r="L108"/>
      <c r="M108"/>
      <c r="N108"/>
      <c r="O108"/>
    </row>
    <row r="109" spans="1:15" ht="15" hidden="1" x14ac:dyDescent="0.25">
      <c r="B109" s="243"/>
      <c r="C109" s="241"/>
      <c r="D109" s="241"/>
      <c r="E109" s="154"/>
      <c r="F109" s="154">
        <f t="shared" si="0"/>
        <v>0</v>
      </c>
      <c r="H109"/>
      <c r="I109"/>
      <c r="J109"/>
      <c r="K109"/>
      <c r="L109"/>
      <c r="M109"/>
      <c r="N109"/>
      <c r="O109"/>
    </row>
    <row r="110" spans="1:15" ht="15" hidden="1" x14ac:dyDescent="0.25">
      <c r="B110" s="245"/>
      <c r="C110" s="241"/>
      <c r="D110" s="241"/>
      <c r="E110" s="154"/>
      <c r="F110" s="154">
        <f t="shared" si="0"/>
        <v>0</v>
      </c>
      <c r="H110"/>
      <c r="I110"/>
      <c r="J110"/>
      <c r="K110"/>
      <c r="L110"/>
      <c r="M110"/>
      <c r="N110"/>
      <c r="O110"/>
    </row>
    <row r="111" spans="1:15" ht="15" hidden="1" x14ac:dyDescent="0.25">
      <c r="B111" s="242"/>
      <c r="C111" s="241"/>
      <c r="D111" s="241"/>
      <c r="E111" s="154"/>
      <c r="F111" s="154">
        <f t="shared" si="0"/>
        <v>0</v>
      </c>
      <c r="H111"/>
      <c r="I111"/>
      <c r="J111"/>
      <c r="K111"/>
      <c r="L111"/>
      <c r="M111"/>
      <c r="N111"/>
      <c r="O111"/>
    </row>
    <row r="112" spans="1:15" ht="15" hidden="1" x14ac:dyDescent="0.25">
      <c r="B112" s="242"/>
      <c r="C112" s="241"/>
      <c r="D112" s="241"/>
      <c r="E112" s="154"/>
      <c r="F112" s="154">
        <f t="shared" si="0"/>
        <v>0</v>
      </c>
      <c r="H112"/>
      <c r="I112"/>
      <c r="J112"/>
      <c r="K112"/>
      <c r="L112"/>
      <c r="M112"/>
      <c r="N112"/>
      <c r="O112"/>
    </row>
    <row r="113" spans="1:15" ht="15" hidden="1" x14ac:dyDescent="0.25">
      <c r="B113" s="242"/>
      <c r="C113" s="241"/>
      <c r="D113" s="241"/>
      <c r="E113" s="154"/>
      <c r="F113" s="154">
        <f t="shared" si="0"/>
        <v>0</v>
      </c>
      <c r="H113"/>
      <c r="I113"/>
      <c r="J113"/>
      <c r="K113"/>
      <c r="L113"/>
      <c r="M113"/>
      <c r="N113"/>
      <c r="O113"/>
    </row>
    <row r="114" spans="1:15" ht="15" hidden="1" x14ac:dyDescent="0.25">
      <c r="A114" s="92">
        <v>20</v>
      </c>
      <c r="B114" s="245" t="s">
        <v>66</v>
      </c>
      <c r="C114" s="241"/>
      <c r="D114" s="241"/>
      <c r="E114" s="154"/>
      <c r="F114" s="154">
        <f t="shared" si="0"/>
        <v>0</v>
      </c>
      <c r="H114"/>
      <c r="I114"/>
      <c r="J114"/>
      <c r="K114"/>
      <c r="L114"/>
      <c r="M114"/>
      <c r="N114"/>
      <c r="O114"/>
    </row>
    <row r="115" spans="1:15" ht="15" hidden="1" x14ac:dyDescent="0.25">
      <c r="B115" s="245"/>
      <c r="C115" s="241"/>
      <c r="D115" s="241"/>
      <c r="E115" s="154"/>
      <c r="F115" s="154">
        <f t="shared" si="0"/>
        <v>0</v>
      </c>
      <c r="H115"/>
      <c r="I115"/>
      <c r="J115"/>
      <c r="K115"/>
      <c r="L115"/>
      <c r="M115"/>
      <c r="N115"/>
      <c r="O115"/>
    </row>
    <row r="116" spans="1:15" ht="15" hidden="1" x14ac:dyDescent="0.25">
      <c r="B116" s="243"/>
      <c r="C116" s="241"/>
      <c r="D116" s="241"/>
      <c r="E116" s="154"/>
      <c r="F116" s="154">
        <f t="shared" si="0"/>
        <v>0</v>
      </c>
      <c r="H116"/>
      <c r="I116"/>
      <c r="J116"/>
      <c r="K116"/>
      <c r="L116"/>
      <c r="M116"/>
      <c r="N116"/>
      <c r="O116"/>
    </row>
    <row r="117" spans="1:15" ht="15" hidden="1" x14ac:dyDescent="0.25">
      <c r="B117" s="243"/>
      <c r="C117" s="241"/>
      <c r="D117" s="241"/>
      <c r="E117" s="154"/>
      <c r="F117" s="154">
        <f t="shared" si="0"/>
        <v>0</v>
      </c>
      <c r="H117"/>
      <c r="I117"/>
      <c r="J117"/>
      <c r="K117"/>
      <c r="L117"/>
      <c r="M117"/>
      <c r="N117"/>
      <c r="O117"/>
    </row>
    <row r="118" spans="1:15" ht="15" hidden="1" x14ac:dyDescent="0.25">
      <c r="B118" s="245"/>
      <c r="C118" s="241"/>
      <c r="D118" s="241"/>
      <c r="E118" s="154"/>
      <c r="F118" s="154">
        <f t="shared" si="0"/>
        <v>0</v>
      </c>
      <c r="H118"/>
      <c r="I118"/>
      <c r="J118"/>
      <c r="K118"/>
      <c r="L118"/>
      <c r="M118"/>
      <c r="N118"/>
      <c r="O118"/>
    </row>
    <row r="119" spans="1:15" ht="15" hidden="1" x14ac:dyDescent="0.25">
      <c r="B119" s="242"/>
      <c r="C119" s="241"/>
      <c r="D119" s="241"/>
      <c r="E119" s="154"/>
      <c r="F119" s="154">
        <f t="shared" si="0"/>
        <v>0</v>
      </c>
      <c r="H119"/>
      <c r="I119"/>
      <c r="J119"/>
      <c r="K119"/>
      <c r="L119"/>
      <c r="M119"/>
      <c r="N119"/>
      <c r="O119"/>
    </row>
    <row r="120" spans="1:15" ht="15" hidden="1" x14ac:dyDescent="0.25">
      <c r="B120" s="242"/>
      <c r="C120" s="241"/>
      <c r="D120" s="241"/>
      <c r="E120" s="154"/>
      <c r="F120" s="154">
        <f t="shared" si="0"/>
        <v>0</v>
      </c>
      <c r="H120"/>
      <c r="I120"/>
      <c r="J120"/>
      <c r="K120"/>
      <c r="L120"/>
      <c r="M120"/>
      <c r="N120"/>
      <c r="O120"/>
    </row>
    <row r="121" spans="1:15" ht="15" hidden="1" x14ac:dyDescent="0.25">
      <c r="A121" s="92">
        <v>21</v>
      </c>
      <c r="B121" s="245" t="s">
        <v>67</v>
      </c>
      <c r="C121" s="241"/>
      <c r="D121" s="241"/>
      <c r="E121" s="154"/>
      <c r="F121" s="154">
        <f t="shared" si="0"/>
        <v>0</v>
      </c>
      <c r="H121"/>
      <c r="I121"/>
      <c r="J121"/>
      <c r="K121"/>
      <c r="L121"/>
      <c r="M121"/>
      <c r="N121"/>
      <c r="O121"/>
    </row>
    <row r="122" spans="1:15" ht="15" hidden="1" x14ac:dyDescent="0.25">
      <c r="B122" s="245"/>
      <c r="C122" s="241"/>
      <c r="D122" s="241"/>
      <c r="E122" s="154"/>
      <c r="F122" s="154">
        <f t="shared" si="0"/>
        <v>0</v>
      </c>
      <c r="H122"/>
      <c r="I122"/>
      <c r="J122"/>
      <c r="K122"/>
      <c r="L122"/>
      <c r="M122"/>
      <c r="N122"/>
      <c r="O122"/>
    </row>
    <row r="123" spans="1:15" ht="15" hidden="1" x14ac:dyDescent="0.25">
      <c r="B123" s="245"/>
      <c r="C123" s="241"/>
      <c r="D123" s="241"/>
      <c r="E123" s="154"/>
      <c r="F123" s="154">
        <f t="shared" si="0"/>
        <v>0</v>
      </c>
      <c r="H123"/>
      <c r="I123"/>
      <c r="J123"/>
      <c r="K123"/>
      <c r="L123"/>
      <c r="M123"/>
      <c r="N123"/>
      <c r="O123"/>
    </row>
    <row r="124" spans="1:15" ht="15" hidden="1" x14ac:dyDescent="0.25">
      <c r="B124" s="243"/>
      <c r="C124" s="241"/>
      <c r="D124" s="241"/>
      <c r="E124" s="154"/>
      <c r="F124" s="154">
        <f t="shared" si="0"/>
        <v>0</v>
      </c>
      <c r="H124"/>
      <c r="I124"/>
      <c r="J124"/>
      <c r="K124"/>
      <c r="L124"/>
      <c r="M124"/>
      <c r="N124"/>
      <c r="O124"/>
    </row>
    <row r="125" spans="1:15" ht="15" hidden="1" x14ac:dyDescent="0.25">
      <c r="B125" s="243"/>
      <c r="C125" s="241"/>
      <c r="D125" s="241"/>
      <c r="E125" s="154"/>
      <c r="F125" s="154">
        <f t="shared" si="0"/>
        <v>0</v>
      </c>
      <c r="H125"/>
      <c r="I125"/>
      <c r="J125"/>
      <c r="K125"/>
      <c r="L125"/>
      <c r="M125"/>
      <c r="N125"/>
      <c r="O125"/>
    </row>
    <row r="126" spans="1:15" ht="15" hidden="1" x14ac:dyDescent="0.25">
      <c r="B126" s="242"/>
      <c r="C126" s="241"/>
      <c r="D126" s="241"/>
      <c r="E126" s="154"/>
      <c r="F126" s="154">
        <f t="shared" si="0"/>
        <v>0</v>
      </c>
      <c r="H126"/>
      <c r="I126"/>
      <c r="J126"/>
      <c r="K126"/>
      <c r="L126"/>
      <c r="M126"/>
      <c r="N126"/>
      <c r="O126"/>
    </row>
    <row r="127" spans="1:15" ht="15" hidden="1" x14ac:dyDescent="0.25">
      <c r="B127" s="242"/>
      <c r="C127" s="241"/>
      <c r="D127" s="241"/>
      <c r="E127" s="154"/>
      <c r="F127" s="154">
        <f t="shared" si="0"/>
        <v>0</v>
      </c>
      <c r="H127"/>
      <c r="I127"/>
      <c r="J127"/>
      <c r="K127"/>
      <c r="L127"/>
      <c r="M127"/>
      <c r="N127"/>
      <c r="O127"/>
    </row>
    <row r="128" spans="1:15" ht="15" hidden="1" x14ac:dyDescent="0.25">
      <c r="B128" s="242"/>
      <c r="C128" s="241"/>
      <c r="D128" s="241"/>
      <c r="E128" s="154"/>
      <c r="F128" s="154">
        <f t="shared" si="0"/>
        <v>0</v>
      </c>
      <c r="H128"/>
      <c r="I128"/>
      <c r="J128"/>
      <c r="K128"/>
      <c r="L128"/>
      <c r="M128"/>
      <c r="N128"/>
      <c r="O128"/>
    </row>
    <row r="129" spans="1:15" ht="15" hidden="1" x14ac:dyDescent="0.25">
      <c r="B129" s="242"/>
      <c r="C129" s="241"/>
      <c r="D129" s="241"/>
      <c r="E129" s="154"/>
      <c r="F129" s="154">
        <f t="shared" si="0"/>
        <v>0</v>
      </c>
      <c r="H129"/>
      <c r="I129"/>
      <c r="J129"/>
      <c r="K129"/>
      <c r="L129"/>
      <c r="M129"/>
      <c r="N129"/>
      <c r="O129"/>
    </row>
    <row r="130" spans="1:15" ht="15" hidden="1" x14ac:dyDescent="0.25">
      <c r="B130" s="242"/>
      <c r="C130" s="241"/>
      <c r="D130" s="241"/>
      <c r="E130" s="154"/>
      <c r="F130" s="154">
        <f t="shared" si="0"/>
        <v>0</v>
      </c>
      <c r="H130"/>
      <c r="I130"/>
      <c r="J130"/>
      <c r="K130"/>
      <c r="L130"/>
      <c r="M130"/>
      <c r="N130"/>
      <c r="O130"/>
    </row>
    <row r="131" spans="1:15" ht="15" hidden="1" x14ac:dyDescent="0.25">
      <c r="B131" s="242"/>
      <c r="C131" s="241"/>
      <c r="D131" s="241"/>
      <c r="E131" s="154"/>
      <c r="F131" s="154">
        <f t="shared" si="0"/>
        <v>0</v>
      </c>
      <c r="H131"/>
      <c r="I131"/>
      <c r="J131"/>
      <c r="K131"/>
      <c r="L131"/>
      <c r="M131"/>
      <c r="N131"/>
      <c r="O131"/>
    </row>
    <row r="132" spans="1:15" ht="15" hidden="1" x14ac:dyDescent="0.25">
      <c r="B132" s="242"/>
      <c r="C132" s="241"/>
      <c r="D132" s="241"/>
      <c r="E132" s="154"/>
      <c r="F132" s="154">
        <f t="shared" si="0"/>
        <v>0</v>
      </c>
      <c r="H132"/>
      <c r="I132"/>
      <c r="J132"/>
      <c r="K132"/>
      <c r="L132"/>
      <c r="M132"/>
      <c r="N132"/>
      <c r="O132"/>
    </row>
    <row r="133" spans="1:15" ht="15" x14ac:dyDescent="0.25">
      <c r="B133" s="249" t="s">
        <v>304</v>
      </c>
      <c r="C133" s="249"/>
      <c r="D133" s="249"/>
      <c r="E133" s="154"/>
      <c r="F133" s="154"/>
      <c r="H133"/>
      <c r="I133"/>
      <c r="J133"/>
      <c r="K133"/>
      <c r="L133"/>
      <c r="M133"/>
      <c r="N133"/>
      <c r="O133"/>
    </row>
    <row r="134" spans="1:15" ht="15" x14ac:dyDescent="0.25">
      <c r="H134"/>
      <c r="I134"/>
      <c r="J134"/>
      <c r="K134"/>
      <c r="L134"/>
      <c r="M134"/>
      <c r="N134"/>
      <c r="O134"/>
    </row>
    <row r="135" spans="1:15" ht="15" x14ac:dyDescent="0.25">
      <c r="A135" s="92">
        <v>12</v>
      </c>
      <c r="B135" s="93" t="s">
        <v>68</v>
      </c>
      <c r="C135" s="115"/>
      <c r="D135" s="115"/>
      <c r="F135" s="115"/>
      <c r="H135"/>
      <c r="I135"/>
      <c r="J135"/>
      <c r="K135"/>
      <c r="L135"/>
      <c r="M135"/>
      <c r="N135"/>
      <c r="O135"/>
    </row>
    <row r="136" spans="1:15" ht="15" x14ac:dyDescent="0.25">
      <c r="B136" s="96" t="s">
        <v>233</v>
      </c>
      <c r="C136" s="115"/>
      <c r="D136" s="115"/>
      <c r="F136" s="115"/>
      <c r="H136"/>
      <c r="I136"/>
      <c r="J136"/>
      <c r="K136"/>
      <c r="L136"/>
      <c r="M136"/>
      <c r="N136"/>
      <c r="O136"/>
    </row>
    <row r="137" spans="1:15" ht="15" x14ac:dyDescent="0.25">
      <c r="B137" s="96"/>
      <c r="C137" s="115"/>
      <c r="D137" s="115"/>
      <c r="F137" s="115"/>
      <c r="H137"/>
      <c r="I137"/>
      <c r="J137"/>
      <c r="K137"/>
      <c r="L137"/>
      <c r="M137"/>
      <c r="N137"/>
      <c r="O137"/>
    </row>
    <row r="138" spans="1:15" ht="15" x14ac:dyDescent="0.25">
      <c r="B138" s="93"/>
      <c r="C138" s="124">
        <f>+C13</f>
        <v>2025</v>
      </c>
      <c r="D138" s="124">
        <f>+D13</f>
        <v>2024</v>
      </c>
      <c r="F138" s="97"/>
      <c r="G138" s="156"/>
      <c r="H138"/>
      <c r="I138"/>
      <c r="J138"/>
      <c r="K138"/>
      <c r="L138"/>
      <c r="M138"/>
      <c r="N138"/>
      <c r="O138"/>
    </row>
    <row r="139" spans="1:15" ht="15" x14ac:dyDescent="0.25">
      <c r="B139" s="89"/>
      <c r="C139" s="115"/>
      <c r="D139" s="115"/>
      <c r="F139" s="115"/>
      <c r="G139" s="157"/>
      <c r="H139"/>
      <c r="I139"/>
      <c r="J139"/>
      <c r="K139"/>
      <c r="L139"/>
      <c r="M139"/>
      <c r="N139"/>
      <c r="O139"/>
    </row>
    <row r="140" spans="1:15" ht="15" x14ac:dyDescent="0.25">
      <c r="B140" s="89" t="s">
        <v>245</v>
      </c>
      <c r="C140" s="115">
        <v>70800</v>
      </c>
      <c r="D140" s="158">
        <v>0</v>
      </c>
      <c r="F140" s="115"/>
      <c r="G140" s="157"/>
      <c r="J140"/>
      <c r="K140" s="95"/>
      <c r="L140" s="155"/>
    </row>
    <row r="141" spans="1:15" ht="15" x14ac:dyDescent="0.25">
      <c r="B141" s="159" t="s">
        <v>131</v>
      </c>
      <c r="C141" s="158">
        <v>54142.74</v>
      </c>
      <c r="D141" s="158">
        <v>57947.39</v>
      </c>
      <c r="F141" s="136"/>
      <c r="G141" s="136"/>
      <c r="J141"/>
      <c r="K141" s="95"/>
      <c r="L141" s="155"/>
    </row>
    <row r="142" spans="1:15" ht="15" x14ac:dyDescent="0.25">
      <c r="B142" s="159" t="s">
        <v>132</v>
      </c>
      <c r="C142" s="158">
        <v>0</v>
      </c>
      <c r="D142" s="158">
        <v>2088.2200000000003</v>
      </c>
      <c r="F142" s="136"/>
      <c r="G142" s="136"/>
      <c r="J142"/>
      <c r="K142" s="95"/>
      <c r="L142" s="155"/>
    </row>
    <row r="143" spans="1:15" ht="15" x14ac:dyDescent="0.25">
      <c r="B143" s="159" t="s">
        <v>133</v>
      </c>
      <c r="C143" s="158">
        <v>0</v>
      </c>
      <c r="D143" s="158">
        <v>0</v>
      </c>
      <c r="F143" s="136"/>
      <c r="G143" s="136"/>
      <c r="J143"/>
      <c r="K143" s="95"/>
      <c r="L143" s="155"/>
    </row>
    <row r="144" spans="1:15" ht="15" x14ac:dyDescent="0.25">
      <c r="B144" s="159" t="s">
        <v>183</v>
      </c>
      <c r="C144" s="158">
        <v>0</v>
      </c>
      <c r="D144" s="158">
        <v>0</v>
      </c>
      <c r="F144" s="158"/>
      <c r="G144" s="160"/>
      <c r="J144"/>
      <c r="K144" s="95"/>
      <c r="L144" s="155"/>
    </row>
    <row r="145" spans="1:12" ht="15" x14ac:dyDescent="0.25">
      <c r="B145" s="159" t="s">
        <v>174</v>
      </c>
      <c r="C145" s="158">
        <v>0</v>
      </c>
      <c r="D145" s="158">
        <v>0</v>
      </c>
      <c r="F145" s="158"/>
      <c r="G145" s="160"/>
      <c r="J145"/>
      <c r="K145" s="95"/>
      <c r="L145" s="155"/>
    </row>
    <row r="146" spans="1:12" ht="15" x14ac:dyDescent="0.25">
      <c r="B146" s="161" t="s">
        <v>175</v>
      </c>
      <c r="C146" s="158">
        <v>0</v>
      </c>
      <c r="D146" s="158">
        <v>35923.919999999998</v>
      </c>
      <c r="F146" s="162"/>
      <c r="G146" s="160"/>
      <c r="J146"/>
      <c r="K146" s="95"/>
      <c r="L146" s="155"/>
    </row>
    <row r="147" spans="1:12" ht="39" x14ac:dyDescent="0.25">
      <c r="B147" s="161" t="s">
        <v>249</v>
      </c>
      <c r="C147" s="158">
        <f>151812.42*60.077</f>
        <v>9120434.7563400008</v>
      </c>
      <c r="D147" s="158">
        <v>6022408.2678399999</v>
      </c>
      <c r="F147" s="162"/>
      <c r="G147" s="160"/>
      <c r="J147"/>
      <c r="K147" s="95"/>
      <c r="L147" s="155"/>
    </row>
    <row r="148" spans="1:12" ht="39" x14ac:dyDescent="0.25">
      <c r="B148" s="161" t="s">
        <v>250</v>
      </c>
      <c r="C148" s="163">
        <f>155000*60.077</f>
        <v>9311935</v>
      </c>
      <c r="D148" s="163">
        <v>9168560</v>
      </c>
      <c r="F148" s="163"/>
      <c r="G148" s="164"/>
      <c r="J148"/>
      <c r="K148" s="95"/>
      <c r="L148" s="155"/>
    </row>
    <row r="149" spans="1:12" ht="15" x14ac:dyDescent="0.25">
      <c r="B149" s="92"/>
      <c r="C149" s="128">
        <f>SUM(C140:C148)</f>
        <v>18557312.496339999</v>
      </c>
      <c r="D149" s="128">
        <f>SUM(D140:D148)</f>
        <v>15286927.797839999</v>
      </c>
      <c r="F149" s="128"/>
      <c r="G149" s="165"/>
      <c r="J149"/>
      <c r="K149" s="95"/>
      <c r="L149" s="155"/>
    </row>
    <row r="150" spans="1:12" ht="15" x14ac:dyDescent="0.25">
      <c r="B150" s="166" t="s">
        <v>244</v>
      </c>
      <c r="J150"/>
      <c r="K150" s="95"/>
      <c r="L150" s="155"/>
    </row>
    <row r="151" spans="1:12" ht="15" x14ac:dyDescent="0.25">
      <c r="C151" s="167"/>
      <c r="D151" s="167"/>
      <c r="J151"/>
      <c r="K151" s="95"/>
      <c r="L151" s="155"/>
    </row>
    <row r="152" spans="1:12" ht="15" x14ac:dyDescent="0.25">
      <c r="J152"/>
    </row>
    <row r="153" spans="1:12" ht="15" hidden="1" x14ac:dyDescent="0.25">
      <c r="A153" s="92">
        <v>23</v>
      </c>
      <c r="B153" s="93" t="s">
        <v>69</v>
      </c>
      <c r="C153" s="115"/>
      <c r="D153" s="115"/>
      <c r="E153" s="115"/>
      <c r="J153"/>
    </row>
    <row r="154" spans="1:12" ht="15" hidden="1" x14ac:dyDescent="0.25">
      <c r="B154" s="93"/>
      <c r="C154" s="97">
        <v>2021</v>
      </c>
      <c r="D154" s="97">
        <v>2021</v>
      </c>
      <c r="E154" s="97">
        <v>2020</v>
      </c>
      <c r="J154"/>
    </row>
    <row r="155" spans="1:12" ht="15" hidden="1" x14ac:dyDescent="0.25">
      <c r="B155" s="89"/>
      <c r="C155" s="115"/>
      <c r="D155" s="115"/>
      <c r="E155" s="115"/>
      <c r="J155"/>
    </row>
    <row r="156" spans="1:12" ht="15" hidden="1" x14ac:dyDescent="0.25">
      <c r="B156" s="89"/>
      <c r="C156" s="115"/>
      <c r="D156" s="115"/>
      <c r="E156" s="115"/>
      <c r="J156"/>
    </row>
    <row r="157" spans="1:12" ht="15" hidden="1" x14ac:dyDescent="0.25">
      <c r="B157" s="93"/>
      <c r="C157" s="128">
        <f>SUM(C155:C156)</f>
        <v>0</v>
      </c>
      <c r="D157" s="128">
        <f>SUM(D155:D156)</f>
        <v>0</v>
      </c>
      <c r="E157" s="128">
        <f>SUM(E155:E156)</f>
        <v>0</v>
      </c>
      <c r="J157"/>
    </row>
    <row r="158" spans="1:12" ht="15" hidden="1" x14ac:dyDescent="0.25">
      <c r="J158"/>
    </row>
    <row r="159" spans="1:12" ht="15" hidden="1" x14ac:dyDescent="0.25">
      <c r="J159"/>
    </row>
    <row r="160" spans="1:12" ht="15" hidden="1" x14ac:dyDescent="0.25">
      <c r="J160"/>
    </row>
    <row r="161" spans="1:10" ht="15" hidden="1" x14ac:dyDescent="0.25">
      <c r="A161" s="92">
        <v>24</v>
      </c>
      <c r="B161" s="93" t="s">
        <v>70</v>
      </c>
      <c r="C161" s="115"/>
      <c r="D161" s="115"/>
      <c r="E161" s="115"/>
      <c r="J161"/>
    </row>
    <row r="162" spans="1:10" ht="15" hidden="1" x14ac:dyDescent="0.25">
      <c r="B162" s="93"/>
      <c r="C162" s="97">
        <v>2021</v>
      </c>
      <c r="D162" s="97">
        <v>2021</v>
      </c>
      <c r="E162" s="97">
        <v>2020</v>
      </c>
      <c r="J162"/>
    </row>
    <row r="163" spans="1:10" ht="15" hidden="1" x14ac:dyDescent="0.25">
      <c r="B163" s="89"/>
      <c r="C163" s="115"/>
      <c r="D163" s="115"/>
      <c r="E163" s="115"/>
      <c r="J163"/>
    </row>
    <row r="164" spans="1:10" ht="15" hidden="1" x14ac:dyDescent="0.25">
      <c r="B164" s="89"/>
      <c r="C164" s="115"/>
      <c r="D164" s="115"/>
      <c r="E164" s="115"/>
      <c r="J164"/>
    </row>
    <row r="165" spans="1:10" ht="15" hidden="1" x14ac:dyDescent="0.25">
      <c r="B165" s="93"/>
      <c r="C165" s="128">
        <f>SUM(C163:C164)</f>
        <v>0</v>
      </c>
      <c r="D165" s="128">
        <f>SUM(D163:D164)</f>
        <v>0</v>
      </c>
      <c r="E165" s="128">
        <f>SUM(E163:E164)</f>
        <v>0</v>
      </c>
      <c r="J165"/>
    </row>
    <row r="166" spans="1:10" ht="15" hidden="1" x14ac:dyDescent="0.25">
      <c r="J166"/>
    </row>
    <row r="167" spans="1:10" ht="15" x14ac:dyDescent="0.25">
      <c r="J167"/>
    </row>
    <row r="168" spans="1:10" ht="15" x14ac:dyDescent="0.25">
      <c r="A168" s="92">
        <v>13</v>
      </c>
      <c r="B168" s="93" t="s">
        <v>71</v>
      </c>
      <c r="C168" s="115"/>
      <c r="D168" s="115"/>
      <c r="J168"/>
    </row>
    <row r="169" spans="1:10" ht="15" x14ac:dyDescent="0.25">
      <c r="B169" s="96" t="s">
        <v>234</v>
      </c>
      <c r="C169" s="115"/>
      <c r="D169" s="115"/>
      <c r="J169"/>
    </row>
    <row r="170" spans="1:10" ht="15" x14ac:dyDescent="0.25">
      <c r="B170" s="96"/>
      <c r="C170" s="115"/>
      <c r="D170" s="115"/>
      <c r="J170"/>
    </row>
    <row r="171" spans="1:10" ht="15" x14ac:dyDescent="0.25">
      <c r="B171" s="93"/>
      <c r="C171" s="124">
        <f>+C13</f>
        <v>2025</v>
      </c>
      <c r="D171" s="124">
        <f>+D13</f>
        <v>2024</v>
      </c>
      <c r="J171"/>
    </row>
    <row r="172" spans="1:10" ht="15" x14ac:dyDescent="0.25">
      <c r="B172" s="89"/>
      <c r="C172" s="115"/>
      <c r="D172" s="115"/>
      <c r="J172"/>
    </row>
    <row r="173" spans="1:10" ht="15" x14ac:dyDescent="0.25">
      <c r="B173" s="89" t="s">
        <v>198</v>
      </c>
      <c r="C173" s="168">
        <v>81941</v>
      </c>
      <c r="D173" s="168">
        <f>61659.17+7131.72</f>
        <v>68790.89</v>
      </c>
      <c r="F173" s="101"/>
      <c r="J173"/>
    </row>
    <row r="174" spans="1:10" ht="15" x14ac:dyDescent="0.25">
      <c r="B174" s="93"/>
      <c r="C174" s="128">
        <f>SUM(C172:C173)</f>
        <v>81941</v>
      </c>
      <c r="D174" s="128">
        <f>SUM(D172:D173)</f>
        <v>68790.89</v>
      </c>
      <c r="J174"/>
    </row>
    <row r="175" spans="1:10" ht="15" x14ac:dyDescent="0.25">
      <c r="J175"/>
    </row>
    <row r="176" spans="1:10" ht="15" x14ac:dyDescent="0.25">
      <c r="J176"/>
    </row>
    <row r="177" spans="1:10" ht="15" x14ac:dyDescent="0.25">
      <c r="J177"/>
    </row>
    <row r="178" spans="1:10" ht="15" hidden="1" x14ac:dyDescent="0.25">
      <c r="A178" s="92">
        <v>26</v>
      </c>
      <c r="B178" s="93" t="s">
        <v>72</v>
      </c>
      <c r="C178" s="115"/>
      <c r="D178" s="115"/>
      <c r="J178"/>
    </row>
    <row r="179" spans="1:10" ht="15" hidden="1" x14ac:dyDescent="0.25">
      <c r="B179" s="93"/>
      <c r="C179" s="97">
        <v>2021</v>
      </c>
      <c r="D179" s="97">
        <v>2021</v>
      </c>
      <c r="J179"/>
    </row>
    <row r="180" spans="1:10" ht="15" hidden="1" x14ac:dyDescent="0.25">
      <c r="B180" s="89"/>
      <c r="C180" s="115"/>
      <c r="D180" s="115"/>
      <c r="J180"/>
    </row>
    <row r="181" spans="1:10" ht="15" hidden="1" x14ac:dyDescent="0.25">
      <c r="B181" s="89"/>
      <c r="C181" s="115"/>
      <c r="D181" s="115"/>
      <c r="J181"/>
    </row>
    <row r="182" spans="1:10" ht="15" hidden="1" x14ac:dyDescent="0.25">
      <c r="B182" s="93"/>
      <c r="C182" s="128">
        <f>SUM(C180:C181)</f>
        <v>0</v>
      </c>
      <c r="D182" s="128">
        <v>0</v>
      </c>
      <c r="J182"/>
    </row>
    <row r="183" spans="1:10" ht="15" hidden="1" x14ac:dyDescent="0.25">
      <c r="J183"/>
    </row>
    <row r="184" spans="1:10" ht="15" hidden="1" x14ac:dyDescent="0.25">
      <c r="J184"/>
    </row>
    <row r="185" spans="1:10" ht="15" hidden="1" x14ac:dyDescent="0.25">
      <c r="J185"/>
    </row>
    <row r="186" spans="1:10" ht="15" customHeight="1" x14ac:dyDescent="0.25">
      <c r="A186" s="92">
        <v>14</v>
      </c>
      <c r="B186" s="93" t="s">
        <v>16</v>
      </c>
      <c r="C186" s="115"/>
      <c r="D186" s="115"/>
      <c r="E186" s="115"/>
      <c r="J186"/>
    </row>
    <row r="187" spans="1:10" ht="15" customHeight="1" x14ac:dyDescent="0.25">
      <c r="B187" s="96" t="s">
        <v>313</v>
      </c>
      <c r="C187" s="115"/>
      <c r="D187" s="115"/>
      <c r="E187" s="115"/>
      <c r="J187"/>
    </row>
    <row r="188" spans="1:10" ht="15" customHeight="1" x14ac:dyDescent="0.25">
      <c r="B188" s="93"/>
      <c r="C188" s="115"/>
      <c r="D188" s="115"/>
      <c r="E188" s="115"/>
      <c r="J188"/>
    </row>
    <row r="189" spans="1:10" ht="15" x14ac:dyDescent="0.25">
      <c r="B189" s="93"/>
      <c r="C189" s="124">
        <f>+C13</f>
        <v>2025</v>
      </c>
      <c r="D189" s="124">
        <f>+D13</f>
        <v>2024</v>
      </c>
      <c r="E189" s="97"/>
      <c r="J189"/>
    </row>
    <row r="190" spans="1:10" ht="15" x14ac:dyDescent="0.25">
      <c r="B190" s="89"/>
      <c r="C190" s="115"/>
      <c r="D190" s="115"/>
      <c r="E190" s="115"/>
      <c r="J190"/>
    </row>
    <row r="191" spans="1:10" ht="15" x14ac:dyDescent="0.25">
      <c r="B191" s="96" t="s">
        <v>207</v>
      </c>
      <c r="C191" s="169">
        <v>0</v>
      </c>
      <c r="D191" s="158">
        <v>724710</v>
      </c>
      <c r="E191" s="115"/>
      <c r="J191"/>
    </row>
    <row r="192" spans="1:10" ht="15" x14ac:dyDescent="0.25">
      <c r="B192" s="96" t="s">
        <v>118</v>
      </c>
      <c r="C192" s="170">
        <v>591823</v>
      </c>
      <c r="D192" s="170">
        <v>463748</v>
      </c>
      <c r="E192" s="158"/>
      <c r="J192"/>
    </row>
    <row r="193" spans="1:10" ht="15" x14ac:dyDescent="0.25">
      <c r="C193" s="128">
        <f>SUM(C191:C192)</f>
        <v>591823</v>
      </c>
      <c r="D193" s="128">
        <f>SUM(D191:D192)</f>
        <v>1188458</v>
      </c>
      <c r="E193" s="128"/>
      <c r="J193"/>
    </row>
    <row r="194" spans="1:10" ht="15" hidden="1" x14ac:dyDescent="0.25">
      <c r="A194" s="92">
        <v>28</v>
      </c>
      <c r="B194" s="93" t="s">
        <v>73</v>
      </c>
      <c r="C194" s="115"/>
      <c r="D194" s="115"/>
      <c r="E194" s="115"/>
      <c r="J194"/>
    </row>
    <row r="195" spans="1:10" ht="15" hidden="1" x14ac:dyDescent="0.25">
      <c r="B195" s="93"/>
      <c r="C195" s="97">
        <v>2021</v>
      </c>
      <c r="D195" s="97">
        <v>2021</v>
      </c>
      <c r="E195" s="97">
        <v>2020</v>
      </c>
      <c r="J195"/>
    </row>
    <row r="196" spans="1:10" ht="15" hidden="1" x14ac:dyDescent="0.25">
      <c r="B196" s="89"/>
      <c r="C196" s="115"/>
      <c r="D196" s="115"/>
      <c r="E196" s="115"/>
      <c r="J196"/>
    </row>
    <row r="197" spans="1:10" ht="15" hidden="1" x14ac:dyDescent="0.25">
      <c r="B197" s="89"/>
      <c r="C197" s="115"/>
      <c r="D197" s="115"/>
      <c r="E197" s="115"/>
      <c r="J197"/>
    </row>
    <row r="198" spans="1:10" ht="15" hidden="1" x14ac:dyDescent="0.25">
      <c r="B198" s="93"/>
      <c r="C198" s="128">
        <f>SUM(C196:C197)</f>
        <v>0</v>
      </c>
      <c r="D198" s="128">
        <v>0</v>
      </c>
      <c r="E198" s="128">
        <f>SUM(E196:E197)</f>
        <v>0</v>
      </c>
      <c r="J198"/>
    </row>
    <row r="199" spans="1:10" ht="15" hidden="1" x14ac:dyDescent="0.25">
      <c r="J199"/>
    </row>
    <row r="200" spans="1:10" ht="15" hidden="1" x14ac:dyDescent="0.25">
      <c r="J200"/>
    </row>
    <row r="201" spans="1:10" ht="15" hidden="1" x14ac:dyDescent="0.25">
      <c r="J201"/>
    </row>
    <row r="202" spans="1:10" ht="15" hidden="1" x14ac:dyDescent="0.25">
      <c r="A202" s="92">
        <v>29</v>
      </c>
      <c r="B202" s="93" t="s">
        <v>74</v>
      </c>
      <c r="C202" s="115"/>
      <c r="D202" s="115"/>
      <c r="E202" s="115"/>
      <c r="J202"/>
    </row>
    <row r="203" spans="1:10" ht="15" hidden="1" x14ac:dyDescent="0.25">
      <c r="B203" s="93"/>
      <c r="C203" s="97">
        <v>2021</v>
      </c>
      <c r="D203" s="97">
        <v>2021</v>
      </c>
      <c r="E203" s="97">
        <v>2020</v>
      </c>
      <c r="J203"/>
    </row>
    <row r="204" spans="1:10" ht="15" hidden="1" x14ac:dyDescent="0.25">
      <c r="B204" s="89"/>
      <c r="C204" s="115"/>
      <c r="D204" s="115"/>
      <c r="E204" s="115"/>
      <c r="J204"/>
    </row>
    <row r="205" spans="1:10" ht="15" hidden="1" x14ac:dyDescent="0.25">
      <c r="B205" s="89"/>
      <c r="C205" s="115"/>
      <c r="D205" s="115"/>
      <c r="E205" s="115"/>
      <c r="J205"/>
    </row>
    <row r="206" spans="1:10" ht="15" hidden="1" x14ac:dyDescent="0.25">
      <c r="B206" s="93"/>
      <c r="C206" s="128">
        <f>SUM(C204:C205)</f>
        <v>0</v>
      </c>
      <c r="D206" s="128">
        <v>0</v>
      </c>
      <c r="E206" s="128">
        <f>SUM(E204:E205)</f>
        <v>0</v>
      </c>
      <c r="J206"/>
    </row>
    <row r="207" spans="1:10" ht="15" hidden="1" x14ac:dyDescent="0.25">
      <c r="J207"/>
    </row>
    <row r="208" spans="1:10" ht="15" hidden="1" x14ac:dyDescent="0.25">
      <c r="J208"/>
    </row>
    <row r="209" spans="1:10" ht="15" hidden="1" x14ac:dyDescent="0.25">
      <c r="J209"/>
    </row>
    <row r="210" spans="1:10" ht="15" hidden="1" x14ac:dyDescent="0.25">
      <c r="A210" s="92">
        <v>30</v>
      </c>
      <c r="B210" s="93" t="s">
        <v>75</v>
      </c>
      <c r="C210" s="115"/>
      <c r="D210" s="115"/>
      <c r="E210" s="115"/>
      <c r="J210"/>
    </row>
    <row r="211" spans="1:10" ht="15" hidden="1" x14ac:dyDescent="0.25">
      <c r="B211" s="93"/>
      <c r="C211" s="97">
        <v>2021</v>
      </c>
      <c r="D211" s="97">
        <v>2021</v>
      </c>
      <c r="E211" s="97">
        <v>2020</v>
      </c>
      <c r="J211"/>
    </row>
    <row r="212" spans="1:10" ht="15" hidden="1" x14ac:dyDescent="0.25">
      <c r="B212" s="89"/>
      <c r="C212" s="115"/>
      <c r="D212" s="115"/>
      <c r="E212" s="115"/>
      <c r="J212"/>
    </row>
    <row r="213" spans="1:10" ht="15" hidden="1" x14ac:dyDescent="0.25">
      <c r="B213" s="89"/>
      <c r="C213" s="115"/>
      <c r="D213" s="115"/>
      <c r="E213" s="115"/>
      <c r="J213"/>
    </row>
    <row r="214" spans="1:10" ht="15" hidden="1" x14ac:dyDescent="0.25">
      <c r="B214" s="93"/>
      <c r="C214" s="128">
        <f>SUM(C212:C213)</f>
        <v>0</v>
      </c>
      <c r="D214" s="128">
        <v>0</v>
      </c>
      <c r="E214" s="128">
        <f>SUM(E212:E213)</f>
        <v>0</v>
      </c>
      <c r="J214"/>
    </row>
    <row r="215" spans="1:10" ht="15" hidden="1" x14ac:dyDescent="0.25">
      <c r="J215"/>
    </row>
    <row r="216" spans="1:10" ht="15" hidden="1" x14ac:dyDescent="0.25">
      <c r="J216"/>
    </row>
    <row r="217" spans="1:10" ht="15" hidden="1" x14ac:dyDescent="0.25">
      <c r="A217" s="92">
        <v>31</v>
      </c>
      <c r="B217" s="93" t="s">
        <v>76</v>
      </c>
      <c r="C217" s="115"/>
      <c r="D217" s="115"/>
      <c r="E217" s="115"/>
      <c r="J217"/>
    </row>
    <row r="218" spans="1:10" ht="15" hidden="1" x14ac:dyDescent="0.25">
      <c r="B218" s="93"/>
      <c r="C218" s="97">
        <v>2021</v>
      </c>
      <c r="D218" s="97">
        <v>2021</v>
      </c>
      <c r="E218" s="97">
        <v>2020</v>
      </c>
      <c r="J218"/>
    </row>
    <row r="219" spans="1:10" ht="15" hidden="1" x14ac:dyDescent="0.25">
      <c r="B219" s="89"/>
      <c r="C219" s="115"/>
      <c r="D219" s="115"/>
      <c r="E219" s="115"/>
      <c r="J219"/>
    </row>
    <row r="220" spans="1:10" ht="15" hidden="1" x14ac:dyDescent="0.25">
      <c r="B220" s="89"/>
      <c r="C220" s="115"/>
      <c r="D220" s="115"/>
      <c r="E220" s="115"/>
      <c r="J220"/>
    </row>
    <row r="221" spans="1:10" ht="15" hidden="1" x14ac:dyDescent="0.25">
      <c r="B221" s="93"/>
      <c r="C221" s="128">
        <f>SUM(C219:C220)</f>
        <v>0</v>
      </c>
      <c r="D221" s="128">
        <v>0</v>
      </c>
      <c r="E221" s="128">
        <f>SUM(E219:E220)</f>
        <v>0</v>
      </c>
      <c r="J221"/>
    </row>
    <row r="222" spans="1:10" ht="15" hidden="1" x14ac:dyDescent="0.25">
      <c r="J222"/>
    </row>
    <row r="223" spans="1:10" ht="15" hidden="1" x14ac:dyDescent="0.25">
      <c r="J223"/>
    </row>
    <row r="224" spans="1:10" ht="15" hidden="1" x14ac:dyDescent="0.25">
      <c r="J224"/>
    </row>
    <row r="225" spans="1:10" ht="15" hidden="1" x14ac:dyDescent="0.25">
      <c r="A225" s="92">
        <v>32</v>
      </c>
      <c r="B225" s="93" t="s">
        <v>77</v>
      </c>
      <c r="C225" s="115"/>
      <c r="D225" s="115"/>
      <c r="E225" s="115"/>
      <c r="J225"/>
    </row>
    <row r="226" spans="1:10" ht="15" hidden="1" x14ac:dyDescent="0.25">
      <c r="B226" s="93"/>
      <c r="C226" s="97">
        <v>2021</v>
      </c>
      <c r="D226" s="97">
        <v>2021</v>
      </c>
      <c r="E226" s="97">
        <v>2020</v>
      </c>
      <c r="J226"/>
    </row>
    <row r="227" spans="1:10" ht="15" hidden="1" x14ac:dyDescent="0.25">
      <c r="B227" s="89"/>
      <c r="C227" s="115"/>
      <c r="D227" s="115"/>
      <c r="E227" s="115"/>
      <c r="J227"/>
    </row>
    <row r="228" spans="1:10" ht="15" hidden="1" x14ac:dyDescent="0.25">
      <c r="B228" s="89"/>
      <c r="C228" s="115"/>
      <c r="D228" s="115"/>
      <c r="E228" s="115"/>
      <c r="J228"/>
    </row>
    <row r="229" spans="1:10" ht="15" hidden="1" x14ac:dyDescent="0.25">
      <c r="B229" s="93"/>
      <c r="C229" s="128">
        <f>SUM(C227:C228)</f>
        <v>0</v>
      </c>
      <c r="D229" s="128">
        <v>0</v>
      </c>
      <c r="E229" s="128">
        <f>SUM(E227:E228)</f>
        <v>0</v>
      </c>
      <c r="J229"/>
    </row>
    <row r="230" spans="1:10" ht="15" hidden="1" x14ac:dyDescent="0.25">
      <c r="J230"/>
    </row>
    <row r="231" spans="1:10" ht="15" hidden="1" x14ac:dyDescent="0.25">
      <c r="J231"/>
    </row>
    <row r="232" spans="1:10" ht="15" hidden="1" x14ac:dyDescent="0.25">
      <c r="A232" s="92">
        <v>33</v>
      </c>
      <c r="B232" s="93" t="s">
        <v>78</v>
      </c>
      <c r="C232" s="115"/>
      <c r="D232" s="115"/>
      <c r="E232" s="115"/>
      <c r="J232"/>
    </row>
    <row r="233" spans="1:10" ht="15" hidden="1" x14ac:dyDescent="0.25">
      <c r="B233" s="93"/>
      <c r="C233" s="97">
        <v>2021</v>
      </c>
      <c r="D233" s="97">
        <v>2021</v>
      </c>
      <c r="E233" s="97">
        <v>2020</v>
      </c>
      <c r="J233"/>
    </row>
    <row r="234" spans="1:10" ht="15" hidden="1" x14ac:dyDescent="0.25">
      <c r="B234" s="89"/>
      <c r="C234" s="115"/>
      <c r="D234" s="115"/>
      <c r="E234" s="115"/>
      <c r="J234"/>
    </row>
    <row r="235" spans="1:10" ht="15" hidden="1" x14ac:dyDescent="0.25">
      <c r="B235" s="89"/>
      <c r="C235" s="115"/>
      <c r="D235" s="115"/>
      <c r="E235" s="115"/>
      <c r="J235"/>
    </row>
    <row r="236" spans="1:10" ht="15" hidden="1" x14ac:dyDescent="0.25">
      <c r="B236" s="93"/>
      <c r="C236" s="128">
        <f>SUM(C234:C235)</f>
        <v>0</v>
      </c>
      <c r="D236" s="128">
        <v>0</v>
      </c>
      <c r="E236" s="128">
        <f>SUM(E234:E235)</f>
        <v>0</v>
      </c>
      <c r="J236"/>
    </row>
    <row r="237" spans="1:10" ht="15" hidden="1" x14ac:dyDescent="0.25">
      <c r="J237"/>
    </row>
    <row r="238" spans="1:10" ht="15" hidden="1" x14ac:dyDescent="0.25">
      <c r="J238"/>
    </row>
    <row r="239" spans="1:10" ht="15" hidden="1" x14ac:dyDescent="0.25">
      <c r="A239" s="92">
        <v>34</v>
      </c>
      <c r="B239" s="93" t="s">
        <v>79</v>
      </c>
      <c r="C239" s="115"/>
      <c r="D239" s="115"/>
      <c r="E239" s="115"/>
      <c r="J239"/>
    </row>
    <row r="240" spans="1:10" ht="15" hidden="1" x14ac:dyDescent="0.25">
      <c r="B240" s="93"/>
      <c r="C240" s="97">
        <v>2021</v>
      </c>
      <c r="D240" s="97">
        <v>2021</v>
      </c>
      <c r="E240" s="97">
        <v>2020</v>
      </c>
      <c r="J240"/>
    </row>
    <row r="241" spans="1:10" ht="15" hidden="1" x14ac:dyDescent="0.25">
      <c r="B241" s="89"/>
      <c r="C241" s="115"/>
      <c r="D241" s="115"/>
      <c r="E241" s="115"/>
      <c r="J241"/>
    </row>
    <row r="242" spans="1:10" ht="15" hidden="1" x14ac:dyDescent="0.25">
      <c r="B242" s="89"/>
      <c r="C242" s="115"/>
      <c r="D242" s="115"/>
      <c r="E242" s="115"/>
      <c r="J242"/>
    </row>
    <row r="243" spans="1:10" ht="15" hidden="1" x14ac:dyDescent="0.25">
      <c r="B243" s="93"/>
      <c r="C243" s="128">
        <f>SUM(C241:C242)</f>
        <v>0</v>
      </c>
      <c r="D243" s="128">
        <v>0</v>
      </c>
      <c r="E243" s="128">
        <f>SUM(E241:E242)</f>
        <v>0</v>
      </c>
      <c r="J243"/>
    </row>
    <row r="244" spans="1:10" ht="15" hidden="1" x14ac:dyDescent="0.25">
      <c r="J244"/>
    </row>
    <row r="245" spans="1:10" ht="15" x14ac:dyDescent="0.25">
      <c r="J245"/>
    </row>
    <row r="246" spans="1:10" ht="15" x14ac:dyDescent="0.25">
      <c r="A246" s="92">
        <v>15</v>
      </c>
      <c r="B246" s="93" t="s">
        <v>74</v>
      </c>
      <c r="C246" s="115"/>
      <c r="D246" s="115"/>
      <c r="E246" s="115"/>
      <c r="J246"/>
    </row>
    <row r="247" spans="1:10" ht="15" x14ac:dyDescent="0.25">
      <c r="B247" s="96" t="s">
        <v>235</v>
      </c>
      <c r="C247" s="115"/>
      <c r="D247" s="115"/>
      <c r="E247" s="115"/>
      <c r="J247"/>
    </row>
    <row r="248" spans="1:10" ht="15" x14ac:dyDescent="0.25">
      <c r="B248" s="93"/>
      <c r="C248" s="115"/>
      <c r="D248" s="115"/>
      <c r="E248" s="115"/>
      <c r="J248"/>
    </row>
    <row r="249" spans="1:10" ht="15" x14ac:dyDescent="0.25">
      <c r="B249" s="93"/>
      <c r="C249" s="124">
        <f>+C13</f>
        <v>2025</v>
      </c>
      <c r="D249" s="124">
        <f>+D13</f>
        <v>2024</v>
      </c>
      <c r="E249" s="115"/>
      <c r="J249"/>
    </row>
    <row r="250" spans="1:10" ht="15" x14ac:dyDescent="0.25">
      <c r="B250" s="93"/>
      <c r="C250" s="97"/>
      <c r="D250" s="97"/>
      <c r="E250" s="115"/>
      <c r="J250"/>
    </row>
    <row r="251" spans="1:10" ht="15" x14ac:dyDescent="0.25">
      <c r="B251" s="96" t="s">
        <v>176</v>
      </c>
      <c r="C251" s="158">
        <v>0</v>
      </c>
      <c r="D251" s="158">
        <v>0</v>
      </c>
      <c r="E251" s="115"/>
      <c r="J251"/>
    </row>
    <row r="252" spans="1:10" ht="15" x14ac:dyDescent="0.25">
      <c r="B252" s="89" t="s">
        <v>184</v>
      </c>
      <c r="C252" s="171">
        <v>66000</v>
      </c>
      <c r="D252" s="158">
        <v>255000</v>
      </c>
      <c r="E252" s="115"/>
      <c r="J252"/>
    </row>
    <row r="253" spans="1:10" ht="15" x14ac:dyDescent="0.25">
      <c r="B253" s="96" t="s">
        <v>177</v>
      </c>
      <c r="C253" s="170">
        <v>144139</v>
      </c>
      <c r="D253" s="163">
        <v>205584</v>
      </c>
      <c r="E253" s="115"/>
      <c r="J253"/>
    </row>
    <row r="254" spans="1:10" ht="15" x14ac:dyDescent="0.25">
      <c r="C254" s="128">
        <f>SUM(C251:C253)</f>
        <v>210139</v>
      </c>
      <c r="D254" s="128">
        <f>SUM(D251:D253)</f>
        <v>460584</v>
      </c>
      <c r="E254" s="115"/>
      <c r="J254"/>
    </row>
    <row r="255" spans="1:10" ht="15" x14ac:dyDescent="0.25">
      <c r="J255"/>
    </row>
    <row r="256" spans="1:10" ht="15" x14ac:dyDescent="0.25">
      <c r="J256"/>
    </row>
    <row r="257" spans="1:10" ht="15" x14ac:dyDescent="0.25">
      <c r="A257" s="92">
        <v>16</v>
      </c>
      <c r="B257" s="93" t="s">
        <v>80</v>
      </c>
      <c r="C257" s="115"/>
      <c r="D257" s="115"/>
      <c r="E257" s="115"/>
      <c r="J257"/>
    </row>
    <row r="258" spans="1:10" ht="15" x14ac:dyDescent="0.25">
      <c r="B258" s="96" t="s">
        <v>236</v>
      </c>
      <c r="C258" s="115"/>
      <c r="D258" s="115"/>
      <c r="E258" s="115"/>
      <c r="J258"/>
    </row>
    <row r="259" spans="1:10" ht="15" x14ac:dyDescent="0.25">
      <c r="B259" s="93"/>
      <c r="C259" s="115"/>
      <c r="D259" s="115"/>
      <c r="E259" s="115"/>
      <c r="J259"/>
    </row>
    <row r="260" spans="1:10" ht="15" x14ac:dyDescent="0.25">
      <c r="B260" s="93"/>
      <c r="C260" s="124">
        <f>+C13</f>
        <v>2025</v>
      </c>
      <c r="D260" s="124">
        <f>+D13</f>
        <v>2024</v>
      </c>
      <c r="E260" s="115"/>
      <c r="J260"/>
    </row>
    <row r="261" spans="1:10" ht="15" x14ac:dyDescent="0.25">
      <c r="B261" s="93"/>
      <c r="C261" s="97"/>
      <c r="D261" s="97"/>
      <c r="E261" s="115"/>
      <c r="J261"/>
    </row>
    <row r="262" spans="1:10" ht="15" x14ac:dyDescent="0.25">
      <c r="B262" s="96" t="s">
        <v>199</v>
      </c>
      <c r="C262" s="171">
        <v>11758433</v>
      </c>
      <c r="D262" s="171">
        <v>19525167</v>
      </c>
      <c r="E262" s="115"/>
      <c r="J262"/>
    </row>
    <row r="263" spans="1:10" ht="15" x14ac:dyDescent="0.25">
      <c r="B263" s="90" t="s">
        <v>40</v>
      </c>
      <c r="C263" s="115">
        <f>+'II.Est. Rendimiento Financiero'!D35</f>
        <v>21079448.470000006</v>
      </c>
      <c r="D263" s="115">
        <v>24484602</v>
      </c>
      <c r="E263" s="115"/>
      <c r="J263"/>
    </row>
    <row r="264" spans="1:10" ht="15" x14ac:dyDescent="0.25">
      <c r="B264" s="90" t="s">
        <v>41</v>
      </c>
      <c r="C264" s="115">
        <f>19154039+49770641</f>
        <v>68924680</v>
      </c>
      <c r="D264" s="115">
        <v>54370967</v>
      </c>
      <c r="E264" s="115"/>
      <c r="J264"/>
    </row>
    <row r="265" spans="1:10" ht="15" x14ac:dyDescent="0.25">
      <c r="B265" s="90" t="s">
        <v>311</v>
      </c>
      <c r="C265" s="168">
        <v>2214256.130290126</v>
      </c>
      <c r="D265" s="172">
        <v>0</v>
      </c>
      <c r="E265" s="115"/>
      <c r="J265"/>
    </row>
    <row r="266" spans="1:10" ht="15" x14ac:dyDescent="0.25">
      <c r="B266" s="93"/>
      <c r="C266" s="128">
        <f>SUM(C262:C265)</f>
        <v>103976817.60029012</v>
      </c>
      <c r="D266" s="128">
        <f>SUM(D262:D264)</f>
        <v>98380736</v>
      </c>
      <c r="E266" s="115"/>
      <c r="J266"/>
    </row>
    <row r="267" spans="1:10" ht="33.6" customHeight="1" x14ac:dyDescent="0.25">
      <c r="B267" s="250" t="s">
        <v>312</v>
      </c>
      <c r="C267" s="250"/>
      <c r="D267" s="250"/>
      <c r="E267" s="115"/>
      <c r="J267"/>
    </row>
    <row r="268" spans="1:10" ht="15" hidden="1" x14ac:dyDescent="0.25">
      <c r="E268" s="115"/>
      <c r="J268"/>
    </row>
    <row r="269" spans="1:10" ht="15" hidden="1" x14ac:dyDescent="0.25">
      <c r="E269" s="115"/>
      <c r="J269"/>
    </row>
    <row r="270" spans="1:10" ht="15" hidden="1" x14ac:dyDescent="0.25">
      <c r="A270" s="92">
        <v>37</v>
      </c>
      <c r="B270" s="93" t="s">
        <v>18</v>
      </c>
      <c r="C270" s="115"/>
      <c r="D270" s="115"/>
      <c r="E270" s="115"/>
      <c r="J270"/>
    </row>
    <row r="271" spans="1:10" ht="15" hidden="1" x14ac:dyDescent="0.25">
      <c r="B271" s="93"/>
      <c r="C271" s="97">
        <v>2021</v>
      </c>
      <c r="D271" s="97">
        <v>2021</v>
      </c>
      <c r="E271" s="115"/>
      <c r="J271"/>
    </row>
    <row r="272" spans="1:10" ht="15" hidden="1" x14ac:dyDescent="0.25">
      <c r="B272" s="89"/>
      <c r="C272" s="115"/>
      <c r="D272" s="115"/>
      <c r="E272" s="115"/>
      <c r="J272"/>
    </row>
    <row r="273" spans="1:10" ht="15" hidden="1" x14ac:dyDescent="0.25">
      <c r="B273" s="89"/>
      <c r="C273" s="115"/>
      <c r="D273" s="115"/>
      <c r="E273" s="115"/>
      <c r="J273"/>
    </row>
    <row r="274" spans="1:10" ht="15" hidden="1" x14ac:dyDescent="0.25">
      <c r="B274" s="93"/>
      <c r="C274" s="128">
        <f>SUM(C272:C273)</f>
        <v>0</v>
      </c>
      <c r="D274" s="128">
        <v>0</v>
      </c>
      <c r="E274" s="115"/>
      <c r="J274"/>
    </row>
    <row r="275" spans="1:10" ht="15" hidden="1" x14ac:dyDescent="0.25">
      <c r="E275" s="115"/>
      <c r="J275"/>
    </row>
    <row r="276" spans="1:10" ht="15" hidden="1" x14ac:dyDescent="0.25">
      <c r="J276"/>
    </row>
    <row r="277" spans="1:10" ht="15" x14ac:dyDescent="0.25">
      <c r="J277"/>
    </row>
    <row r="278" spans="1:10" ht="15" hidden="1" x14ac:dyDescent="0.25">
      <c r="A278" s="92">
        <v>38</v>
      </c>
      <c r="B278" s="93" t="s">
        <v>81</v>
      </c>
      <c r="C278" s="115"/>
      <c r="D278" s="115"/>
      <c r="E278" s="115"/>
      <c r="J278"/>
    </row>
    <row r="279" spans="1:10" ht="15" hidden="1" x14ac:dyDescent="0.25">
      <c r="B279" s="93"/>
      <c r="C279" s="97">
        <v>2021</v>
      </c>
      <c r="D279" s="97">
        <v>2021</v>
      </c>
      <c r="E279" s="115"/>
      <c r="J279"/>
    </row>
    <row r="280" spans="1:10" ht="15" hidden="1" x14ac:dyDescent="0.25">
      <c r="B280" s="89"/>
      <c r="C280" s="115"/>
      <c r="D280" s="115"/>
      <c r="E280" s="115"/>
      <c r="J280"/>
    </row>
    <row r="281" spans="1:10" ht="15" hidden="1" x14ac:dyDescent="0.25">
      <c r="B281" s="89"/>
      <c r="C281" s="115"/>
      <c r="D281" s="115"/>
      <c r="E281" s="115"/>
      <c r="J281"/>
    </row>
    <row r="282" spans="1:10" ht="15" hidden="1" x14ac:dyDescent="0.25">
      <c r="B282" s="93"/>
      <c r="C282" s="128">
        <f>SUM(C280:C281)</f>
        <v>0</v>
      </c>
      <c r="D282" s="128">
        <v>0</v>
      </c>
      <c r="E282" s="115"/>
      <c r="J282"/>
    </row>
    <row r="283" spans="1:10" ht="15" hidden="1" x14ac:dyDescent="0.25">
      <c r="E283" s="115"/>
      <c r="J283"/>
    </row>
    <row r="284" spans="1:10" ht="15" hidden="1" x14ac:dyDescent="0.25">
      <c r="E284" s="115"/>
      <c r="J284"/>
    </row>
    <row r="285" spans="1:10" ht="15" hidden="1" x14ac:dyDescent="0.25">
      <c r="A285" s="92">
        <v>39</v>
      </c>
      <c r="B285" s="93" t="s">
        <v>82</v>
      </c>
      <c r="C285" s="115"/>
      <c r="D285" s="115"/>
      <c r="E285" s="115"/>
      <c r="J285"/>
    </row>
    <row r="286" spans="1:10" ht="15" hidden="1" x14ac:dyDescent="0.25">
      <c r="B286" s="93"/>
      <c r="C286" s="97">
        <v>2021</v>
      </c>
      <c r="D286" s="97">
        <v>2021</v>
      </c>
      <c r="E286" s="115"/>
      <c r="J286"/>
    </row>
    <row r="287" spans="1:10" ht="15" hidden="1" x14ac:dyDescent="0.25">
      <c r="B287" s="89"/>
      <c r="C287" s="115"/>
      <c r="D287" s="115"/>
      <c r="E287" s="115"/>
      <c r="J287"/>
    </row>
    <row r="288" spans="1:10" ht="15" hidden="1" x14ac:dyDescent="0.25">
      <c r="B288" s="89"/>
      <c r="C288" s="115"/>
      <c r="D288" s="115"/>
      <c r="E288" s="115"/>
      <c r="J288"/>
    </row>
    <row r="289" spans="1:10" ht="15" hidden="1" x14ac:dyDescent="0.25">
      <c r="B289" s="93"/>
      <c r="C289" s="128">
        <f>SUM(C287:C288)</f>
        <v>0</v>
      </c>
      <c r="D289" s="128">
        <v>0</v>
      </c>
      <c r="E289" s="115"/>
      <c r="J289"/>
    </row>
    <row r="290" spans="1:10" ht="15" hidden="1" x14ac:dyDescent="0.25">
      <c r="E290" s="115"/>
      <c r="J290"/>
    </row>
    <row r="291" spans="1:10" ht="15" hidden="1" x14ac:dyDescent="0.25">
      <c r="E291" s="115"/>
      <c r="J291"/>
    </row>
    <row r="292" spans="1:10" ht="15" hidden="1" x14ac:dyDescent="0.25">
      <c r="E292" s="115"/>
      <c r="J292"/>
    </row>
    <row r="293" spans="1:10" ht="15" hidden="1" x14ac:dyDescent="0.25">
      <c r="A293" s="92">
        <v>40</v>
      </c>
      <c r="B293" s="93" t="s">
        <v>19</v>
      </c>
      <c r="C293" s="115"/>
      <c r="D293" s="115"/>
      <c r="E293" s="115"/>
      <c r="J293"/>
    </row>
    <row r="294" spans="1:10" ht="15" hidden="1" x14ac:dyDescent="0.25">
      <c r="B294" s="93"/>
      <c r="C294" s="97">
        <v>2021</v>
      </c>
      <c r="D294" s="97">
        <v>2021</v>
      </c>
      <c r="E294" s="115"/>
      <c r="J294"/>
    </row>
    <row r="295" spans="1:10" ht="15" hidden="1" x14ac:dyDescent="0.25">
      <c r="B295" s="89"/>
      <c r="C295" s="115"/>
      <c r="D295" s="115"/>
      <c r="E295" s="115"/>
      <c r="J295"/>
    </row>
    <row r="296" spans="1:10" ht="15" hidden="1" x14ac:dyDescent="0.25">
      <c r="B296" s="89"/>
      <c r="C296" s="115"/>
      <c r="D296" s="115"/>
      <c r="E296" s="115"/>
      <c r="J296"/>
    </row>
    <row r="297" spans="1:10" ht="15" hidden="1" x14ac:dyDescent="0.25">
      <c r="B297" s="93"/>
      <c r="C297" s="128">
        <f>SUM(C295:C296)</f>
        <v>0</v>
      </c>
      <c r="D297" s="128">
        <v>0</v>
      </c>
      <c r="E297" s="115"/>
      <c r="J297"/>
    </row>
    <row r="298" spans="1:10" ht="15" hidden="1" x14ac:dyDescent="0.25">
      <c r="E298" s="115"/>
      <c r="J298"/>
    </row>
    <row r="299" spans="1:10" ht="15" x14ac:dyDescent="0.25">
      <c r="E299" s="115"/>
      <c r="J299"/>
    </row>
    <row r="300" spans="1:10" ht="15" x14ac:dyDescent="0.25">
      <c r="A300" s="92">
        <v>17</v>
      </c>
      <c r="B300" s="93" t="s">
        <v>81</v>
      </c>
      <c r="E300" s="115"/>
      <c r="J300"/>
    </row>
    <row r="301" spans="1:10" ht="15" x14ac:dyDescent="0.25">
      <c r="B301" s="96" t="s">
        <v>242</v>
      </c>
      <c r="E301" s="115"/>
      <c r="J301"/>
    </row>
    <row r="302" spans="1:10" ht="15" x14ac:dyDescent="0.25">
      <c r="B302" s="93"/>
      <c r="E302" s="115"/>
      <c r="J302"/>
    </row>
    <row r="303" spans="1:10" ht="15" x14ac:dyDescent="0.25">
      <c r="B303" s="93"/>
      <c r="C303" s="124">
        <f>+C13</f>
        <v>2025</v>
      </c>
      <c r="D303" s="124">
        <f>+D13</f>
        <v>2024</v>
      </c>
      <c r="E303" s="115"/>
      <c r="J303"/>
    </row>
    <row r="304" spans="1:10" ht="15" x14ac:dyDescent="0.25">
      <c r="B304" s="93"/>
      <c r="E304" s="115"/>
      <c r="J304"/>
    </row>
    <row r="305" spans="1:10" ht="15" x14ac:dyDescent="0.25">
      <c r="B305" s="96" t="s">
        <v>81</v>
      </c>
      <c r="C305" s="163">
        <v>70444816</v>
      </c>
      <c r="D305" s="163">
        <v>66008453</v>
      </c>
      <c r="E305" s="115"/>
      <c r="F305" s="107"/>
      <c r="G305" s="102"/>
      <c r="H305" s="103"/>
      <c r="J305"/>
    </row>
    <row r="306" spans="1:10" ht="15" x14ac:dyDescent="0.25">
      <c r="B306" s="93"/>
      <c r="C306" s="128">
        <f>SUM(C305:C305)</f>
        <v>70444816</v>
      </c>
      <c r="D306" s="128">
        <f>SUM(D305:D305)</f>
        <v>66008453</v>
      </c>
      <c r="E306" s="115"/>
      <c r="J306"/>
    </row>
    <row r="307" spans="1:10" ht="15" x14ac:dyDescent="0.25">
      <c r="B307" s="93"/>
      <c r="C307" s="173"/>
      <c r="D307" s="173"/>
      <c r="E307" s="115"/>
      <c r="J307"/>
    </row>
    <row r="308" spans="1:10" ht="15" x14ac:dyDescent="0.25">
      <c r="A308" s="92">
        <v>18</v>
      </c>
      <c r="B308" s="93" t="s">
        <v>82</v>
      </c>
      <c r="E308" s="115"/>
      <c r="J308"/>
    </row>
    <row r="309" spans="1:10" ht="15" x14ac:dyDescent="0.25">
      <c r="B309" s="96" t="s">
        <v>237</v>
      </c>
      <c r="E309" s="115"/>
      <c r="J309"/>
    </row>
    <row r="310" spans="1:10" ht="15" x14ac:dyDescent="0.25">
      <c r="B310" s="93"/>
      <c r="E310" s="115"/>
      <c r="J310"/>
    </row>
    <row r="311" spans="1:10" ht="15" x14ac:dyDescent="0.25">
      <c r="B311" s="93"/>
      <c r="C311" s="124">
        <f>+C13</f>
        <v>2025</v>
      </c>
      <c r="D311" s="124">
        <f>+D13</f>
        <v>2024</v>
      </c>
      <c r="E311" s="115"/>
      <c r="J311"/>
    </row>
    <row r="312" spans="1:10" ht="15" x14ac:dyDescent="0.25">
      <c r="B312" s="93"/>
      <c r="E312" s="115"/>
      <c r="J312"/>
    </row>
    <row r="313" spans="1:10" ht="25.5" x14ac:dyDescent="0.25">
      <c r="B313" s="131" t="s">
        <v>202</v>
      </c>
      <c r="C313" s="163">
        <v>73179520</v>
      </c>
      <c r="D313" s="163">
        <v>71600088</v>
      </c>
      <c r="E313" s="115"/>
      <c r="J313"/>
    </row>
    <row r="314" spans="1:10" ht="15" x14ac:dyDescent="0.25">
      <c r="B314" s="96"/>
      <c r="C314" s="128">
        <f>SUM(C313:C313)</f>
        <v>73179520</v>
      </c>
      <c r="D314" s="128">
        <f>SUM(D313:D313)</f>
        <v>71600088</v>
      </c>
      <c r="E314" s="115"/>
      <c r="J314"/>
    </row>
    <row r="315" spans="1:10" ht="15" x14ac:dyDescent="0.25">
      <c r="B315" s="93"/>
      <c r="C315" s="173"/>
      <c r="D315" s="173"/>
      <c r="E315" s="173"/>
      <c r="J315"/>
    </row>
    <row r="316" spans="1:10" ht="15" x14ac:dyDescent="0.25">
      <c r="B316" s="93"/>
      <c r="E316" s="128"/>
      <c r="J316"/>
    </row>
    <row r="317" spans="1:10" ht="15" x14ac:dyDescent="0.25">
      <c r="A317" s="92">
        <v>19</v>
      </c>
      <c r="B317" s="93" t="s">
        <v>20</v>
      </c>
      <c r="E317" s="115"/>
      <c r="J317"/>
    </row>
    <row r="318" spans="1:10" ht="15" x14ac:dyDescent="0.25">
      <c r="B318" s="96" t="s">
        <v>238</v>
      </c>
      <c r="E318" s="115"/>
      <c r="J318"/>
    </row>
    <row r="319" spans="1:10" ht="15" x14ac:dyDescent="0.25">
      <c r="B319" s="93"/>
      <c r="E319" s="115"/>
      <c r="J319"/>
    </row>
    <row r="320" spans="1:10" ht="15" customHeight="1" x14ac:dyDescent="0.25">
      <c r="B320" s="93"/>
      <c r="C320" s="124">
        <f>+C13</f>
        <v>2025</v>
      </c>
      <c r="D320" s="124">
        <f>+D13</f>
        <v>2024</v>
      </c>
      <c r="E320" s="115"/>
      <c r="J320"/>
    </row>
    <row r="321" spans="1:13" ht="15" x14ac:dyDescent="0.25">
      <c r="B321" s="93"/>
      <c r="E321" s="115"/>
      <c r="J321"/>
    </row>
    <row r="322" spans="1:13" ht="15" x14ac:dyDescent="0.25">
      <c r="B322" s="96" t="s">
        <v>119</v>
      </c>
      <c r="C322" s="174">
        <v>62862720.829999998</v>
      </c>
      <c r="D322" s="174">
        <v>58299637.5</v>
      </c>
      <c r="E322" s="115"/>
      <c r="F322" s="154"/>
      <c r="G322" s="136"/>
      <c r="H322" s="136"/>
      <c r="I322" s="136"/>
      <c r="J322"/>
      <c r="K322" s="136"/>
      <c r="L322" s="136"/>
      <c r="M322" s="136"/>
    </row>
    <row r="323" spans="1:13" ht="15" x14ac:dyDescent="0.25">
      <c r="B323" s="96" t="s">
        <v>220</v>
      </c>
      <c r="C323" s="174">
        <v>4442135.9399999995</v>
      </c>
      <c r="D323" s="174">
        <v>4113212.75</v>
      </c>
      <c r="E323" s="115"/>
      <c r="G323" s="136"/>
      <c r="H323" s="136"/>
      <c r="I323" s="136"/>
      <c r="J323"/>
      <c r="K323" s="136"/>
      <c r="L323" s="136"/>
      <c r="M323" s="136"/>
    </row>
    <row r="324" spans="1:13" ht="15" x14ac:dyDescent="0.25">
      <c r="B324" s="96" t="s">
        <v>221</v>
      </c>
      <c r="C324" s="174">
        <v>4463253.16</v>
      </c>
      <c r="D324" s="174">
        <v>4139274.2400000002</v>
      </c>
      <c r="E324" s="115"/>
      <c r="F324" s="154"/>
      <c r="G324" s="136"/>
      <c r="H324" s="136"/>
      <c r="I324" s="136"/>
      <c r="J324"/>
      <c r="K324" s="136"/>
      <c r="L324" s="136"/>
      <c r="M324" s="136"/>
    </row>
    <row r="325" spans="1:13" ht="15" x14ac:dyDescent="0.25">
      <c r="B325" s="96" t="s">
        <v>222</v>
      </c>
      <c r="C325" s="174">
        <v>655971.59000000008</v>
      </c>
      <c r="D325" s="174">
        <v>600674.81999999995</v>
      </c>
      <c r="E325" s="115"/>
      <c r="G325" s="136"/>
      <c r="H325" s="136"/>
      <c r="I325" s="136"/>
      <c r="J325"/>
      <c r="K325" s="136"/>
      <c r="L325" s="136"/>
      <c r="M325" s="136"/>
    </row>
    <row r="326" spans="1:13" ht="19.5" customHeight="1" x14ac:dyDescent="0.25">
      <c r="B326" s="96" t="s">
        <v>120</v>
      </c>
      <c r="C326" s="174">
        <v>12757064.469999999</v>
      </c>
      <c r="D326" s="174">
        <v>12451231.220000001</v>
      </c>
      <c r="E326" s="115"/>
      <c r="G326" s="136"/>
      <c r="H326" s="136"/>
      <c r="I326" s="136"/>
      <c r="J326"/>
      <c r="K326" s="136"/>
      <c r="L326" s="136"/>
      <c r="M326" s="136"/>
    </row>
    <row r="327" spans="1:13" ht="15" hidden="1" x14ac:dyDescent="0.25">
      <c r="B327" s="96" t="s">
        <v>196</v>
      </c>
      <c r="C327" s="174">
        <v>0</v>
      </c>
      <c r="D327" s="90">
        <v>0</v>
      </c>
      <c r="E327" s="115"/>
      <c r="G327" s="136"/>
      <c r="H327" s="136"/>
      <c r="I327" s="136"/>
      <c r="J327"/>
      <c r="K327" s="136"/>
      <c r="L327" s="136"/>
      <c r="M327" s="136"/>
    </row>
    <row r="328" spans="1:13" ht="15" x14ac:dyDescent="0.25">
      <c r="B328" s="96" t="s">
        <v>178</v>
      </c>
      <c r="C328" s="174">
        <v>58320</v>
      </c>
      <c r="D328" s="174">
        <v>78067.199999999997</v>
      </c>
      <c r="E328" s="115"/>
      <c r="G328" s="136"/>
      <c r="H328" s="136"/>
      <c r="I328" s="136"/>
      <c r="J328"/>
      <c r="K328" s="136"/>
      <c r="L328" s="136"/>
      <c r="M328" s="136"/>
    </row>
    <row r="329" spans="1:13" ht="15" x14ac:dyDescent="0.25">
      <c r="B329" s="96" t="s">
        <v>129</v>
      </c>
      <c r="C329" s="174">
        <v>104500</v>
      </c>
      <c r="D329" s="174">
        <v>525000</v>
      </c>
      <c r="E329" s="115"/>
      <c r="G329" s="136"/>
      <c r="H329" s="136"/>
      <c r="I329" s="136"/>
      <c r="J329"/>
      <c r="K329" s="136"/>
      <c r="L329" s="136"/>
      <c r="M329" s="136"/>
    </row>
    <row r="330" spans="1:13" ht="15" x14ac:dyDescent="0.25">
      <c r="B330" s="96" t="s">
        <v>125</v>
      </c>
      <c r="C330" s="163">
        <v>86040.62</v>
      </c>
      <c r="D330" s="163">
        <v>307798.81</v>
      </c>
      <c r="E330" s="115"/>
      <c r="G330" s="136"/>
      <c r="H330" s="136"/>
      <c r="I330" s="136"/>
      <c r="J330"/>
      <c r="K330" s="136"/>
      <c r="L330" s="136"/>
      <c r="M330" s="136"/>
    </row>
    <row r="331" spans="1:13" ht="15" x14ac:dyDescent="0.25">
      <c r="B331" s="93"/>
      <c r="C331" s="128">
        <f>SUM(C322:C330)</f>
        <v>85430006.609999999</v>
      </c>
      <c r="D331" s="128">
        <f>SUM(D322:D330)</f>
        <v>80514896.540000007</v>
      </c>
      <c r="E331" s="175"/>
      <c r="J331"/>
    </row>
    <row r="332" spans="1:13" ht="15" x14ac:dyDescent="0.25">
      <c r="E332" s="115"/>
      <c r="J332"/>
    </row>
    <row r="333" spans="1:13" ht="15" x14ac:dyDescent="0.25">
      <c r="E333" s="115"/>
      <c r="J333"/>
    </row>
    <row r="334" spans="1:13" ht="15" x14ac:dyDescent="0.25">
      <c r="A334" s="92">
        <v>20</v>
      </c>
      <c r="B334" s="93" t="s">
        <v>21</v>
      </c>
      <c r="C334" s="115"/>
      <c r="D334" s="115"/>
      <c r="E334" s="115"/>
      <c r="J334"/>
    </row>
    <row r="335" spans="1:13" customFormat="1" ht="15" x14ac:dyDescent="0.25">
      <c r="B335" s="96" t="s">
        <v>314</v>
      </c>
    </row>
    <row r="336" spans="1:13" ht="15" x14ac:dyDescent="0.25">
      <c r="B336" s="93"/>
      <c r="C336" s="97">
        <v>2025</v>
      </c>
      <c r="D336" s="97">
        <v>2024</v>
      </c>
      <c r="E336" s="115"/>
      <c r="J336"/>
    </row>
    <row r="337" spans="1:10" ht="15" x14ac:dyDescent="0.25">
      <c r="B337" s="89"/>
      <c r="C337" s="176"/>
      <c r="D337" s="176"/>
      <c r="E337" s="115"/>
      <c r="J337"/>
    </row>
    <row r="338" spans="1:10" ht="15" x14ac:dyDescent="0.25">
      <c r="B338" s="89" t="s">
        <v>305</v>
      </c>
      <c r="C338" s="91">
        <v>0</v>
      </c>
      <c r="D338" s="91">
        <v>0</v>
      </c>
      <c r="E338" s="115"/>
      <c r="J338"/>
    </row>
    <row r="339" spans="1:10" ht="15" x14ac:dyDescent="0.25">
      <c r="B339" s="90" t="s">
        <v>306</v>
      </c>
      <c r="C339" s="177">
        <f>1750000+1750000</f>
        <v>3500000</v>
      </c>
      <c r="D339" s="177">
        <v>0</v>
      </c>
      <c r="E339" s="115"/>
      <c r="J339"/>
    </row>
    <row r="340" spans="1:10" ht="15" x14ac:dyDescent="0.25">
      <c r="C340" s="178">
        <f>SUM(C338:C339)</f>
        <v>3500000</v>
      </c>
      <c r="D340" s="178">
        <f>SUM(D338:D339)</f>
        <v>0</v>
      </c>
      <c r="E340" s="115"/>
      <c r="J340"/>
    </row>
    <row r="341" spans="1:10" ht="15" x14ac:dyDescent="0.25">
      <c r="E341" s="115"/>
      <c r="J341"/>
    </row>
    <row r="342" spans="1:10" ht="15" x14ac:dyDescent="0.25">
      <c r="J342"/>
    </row>
    <row r="343" spans="1:10" ht="15" x14ac:dyDescent="0.25">
      <c r="A343" s="92">
        <v>21</v>
      </c>
      <c r="B343" s="93" t="s">
        <v>83</v>
      </c>
      <c r="C343" s="115"/>
      <c r="D343" s="115"/>
      <c r="J343"/>
    </row>
    <row r="344" spans="1:10" ht="15" x14ac:dyDescent="0.25">
      <c r="B344" s="96" t="s">
        <v>239</v>
      </c>
      <c r="C344" s="115"/>
      <c r="D344" s="115"/>
      <c r="J344"/>
    </row>
    <row r="345" spans="1:10" ht="15" x14ac:dyDescent="0.25">
      <c r="B345" s="93"/>
      <c r="C345" s="115"/>
      <c r="D345" s="115"/>
      <c r="J345"/>
    </row>
    <row r="346" spans="1:10" ht="15" x14ac:dyDescent="0.25">
      <c r="B346" s="93"/>
      <c r="C346" s="124">
        <f>+C13</f>
        <v>2025</v>
      </c>
      <c r="D346" s="124">
        <f>+D13</f>
        <v>2024</v>
      </c>
      <c r="J346"/>
    </row>
    <row r="347" spans="1:10" ht="15" x14ac:dyDescent="0.25">
      <c r="B347" s="93"/>
      <c r="C347" s="97"/>
      <c r="D347" s="97"/>
      <c r="J347"/>
    </row>
    <row r="348" spans="1:10" ht="15" x14ac:dyDescent="0.25">
      <c r="B348" s="96" t="s">
        <v>121</v>
      </c>
      <c r="C348" s="158">
        <v>1230806.2</v>
      </c>
      <c r="D348" s="158">
        <v>1643725.94</v>
      </c>
      <c r="J348"/>
    </row>
    <row r="349" spans="1:10" ht="15" x14ac:dyDescent="0.25">
      <c r="B349" s="96" t="s">
        <v>126</v>
      </c>
      <c r="C349" s="158">
        <v>274527</v>
      </c>
      <c r="D349" s="158">
        <v>303688.34000000003</v>
      </c>
      <c r="G349" s="136"/>
      <c r="J349"/>
    </row>
    <row r="350" spans="1:10" ht="15" x14ac:dyDescent="0.25">
      <c r="B350" s="96" t="s">
        <v>127</v>
      </c>
      <c r="C350" s="158">
        <v>202490.99</v>
      </c>
      <c r="D350" s="158">
        <v>0</v>
      </c>
      <c r="E350" s="136"/>
      <c r="F350" s="136"/>
      <c r="G350" s="136"/>
      <c r="J350"/>
    </row>
    <row r="351" spans="1:10" ht="15" x14ac:dyDescent="0.25">
      <c r="B351" s="96" t="s">
        <v>123</v>
      </c>
      <c r="C351" s="158">
        <v>524156</v>
      </c>
      <c r="D351" s="158">
        <v>336995.96</v>
      </c>
      <c r="E351" s="136"/>
      <c r="F351" s="136"/>
      <c r="G351" s="136"/>
      <c r="J351"/>
    </row>
    <row r="352" spans="1:10" ht="15" x14ac:dyDescent="0.25">
      <c r="B352" s="89" t="s">
        <v>251</v>
      </c>
      <c r="C352" s="158">
        <v>50154.36</v>
      </c>
      <c r="D352" s="158">
        <v>0</v>
      </c>
      <c r="E352" s="136"/>
      <c r="F352" s="136"/>
      <c r="G352" s="136"/>
      <c r="J352"/>
    </row>
    <row r="353" spans="1:10" ht="15" x14ac:dyDescent="0.25">
      <c r="B353" s="89" t="s">
        <v>122</v>
      </c>
      <c r="C353" s="179">
        <v>5270697.72</v>
      </c>
      <c r="D353" s="179">
        <v>5000000</v>
      </c>
      <c r="E353" s="136"/>
      <c r="F353" s="136"/>
      <c r="G353" s="136"/>
      <c r="J353"/>
    </row>
    <row r="354" spans="1:10" ht="15" x14ac:dyDescent="0.25">
      <c r="B354" s="96" t="s">
        <v>128</v>
      </c>
      <c r="C354" s="163">
        <v>2027048.7200000002</v>
      </c>
      <c r="D354" s="163">
        <v>1354360.53</v>
      </c>
      <c r="E354" s="136"/>
      <c r="F354" s="136"/>
      <c r="G354" s="136"/>
      <c r="J354"/>
    </row>
    <row r="355" spans="1:10" ht="15" x14ac:dyDescent="0.25">
      <c r="C355" s="128">
        <f>SUM(C348:C354)</f>
        <v>9579880.9900000002</v>
      </c>
      <c r="D355" s="128">
        <f>SUM(D348:D354)</f>
        <v>8638770.7699999996</v>
      </c>
      <c r="E355" s="136"/>
      <c r="F355" s="180"/>
      <c r="G355" s="136"/>
      <c r="J355"/>
    </row>
    <row r="356" spans="1:10" ht="15" x14ac:dyDescent="0.25">
      <c r="F356" s="90" t="s">
        <v>252</v>
      </c>
      <c r="J356"/>
    </row>
    <row r="357" spans="1:10" ht="15" x14ac:dyDescent="0.25">
      <c r="F357" s="181"/>
      <c r="J357"/>
    </row>
    <row r="358" spans="1:10" ht="15" x14ac:dyDescent="0.25">
      <c r="A358" s="92">
        <v>22</v>
      </c>
      <c r="B358" s="93" t="s">
        <v>23</v>
      </c>
      <c r="C358" s="115"/>
      <c r="D358" s="115"/>
      <c r="J358"/>
    </row>
    <row r="359" spans="1:10" ht="15" x14ac:dyDescent="0.25">
      <c r="B359" s="96" t="s">
        <v>240</v>
      </c>
      <c r="C359" s="115"/>
      <c r="D359" s="115"/>
      <c r="J359"/>
    </row>
    <row r="360" spans="1:10" ht="15" x14ac:dyDescent="0.25">
      <c r="B360" s="93"/>
      <c r="C360" s="115"/>
      <c r="D360" s="115"/>
      <c r="J360"/>
    </row>
    <row r="361" spans="1:10" ht="15" x14ac:dyDescent="0.25">
      <c r="B361" s="93"/>
      <c r="C361" s="124">
        <f>+C13</f>
        <v>2025</v>
      </c>
      <c r="D361" s="124">
        <f>+D13</f>
        <v>2024</v>
      </c>
      <c r="J361"/>
    </row>
    <row r="362" spans="1:10" ht="15" x14ac:dyDescent="0.25">
      <c r="B362" s="93"/>
      <c r="C362" s="97"/>
      <c r="D362" s="97"/>
      <c r="J362"/>
    </row>
    <row r="363" spans="1:10" ht="15" x14ac:dyDescent="0.25">
      <c r="B363" s="90" t="s">
        <v>204</v>
      </c>
      <c r="C363" s="162">
        <f>+F98</f>
        <v>4093278</v>
      </c>
      <c r="D363" s="182">
        <v>0</v>
      </c>
      <c r="J363"/>
    </row>
    <row r="364" spans="1:10" ht="15" x14ac:dyDescent="0.25">
      <c r="B364" s="90" t="s">
        <v>308</v>
      </c>
      <c r="C364" s="162">
        <v>645391.56999999995</v>
      </c>
      <c r="D364" s="182">
        <v>0</v>
      </c>
      <c r="J364" s="136"/>
    </row>
    <row r="365" spans="1:10" x14ac:dyDescent="0.2">
      <c r="B365" s="90" t="s">
        <v>309</v>
      </c>
      <c r="C365" s="162">
        <v>76558.009999999995</v>
      </c>
      <c r="D365" s="182">
        <v>0</v>
      </c>
      <c r="J365" s="181"/>
    </row>
    <row r="366" spans="1:10" ht="15" x14ac:dyDescent="0.25">
      <c r="B366" s="90" t="s">
        <v>310</v>
      </c>
      <c r="C366" s="163">
        <v>431487.64</v>
      </c>
      <c r="D366" s="163">
        <v>1231983.29</v>
      </c>
      <c r="G366" s="136"/>
      <c r="J366" s="90"/>
    </row>
    <row r="367" spans="1:10" ht="15" x14ac:dyDescent="0.25">
      <c r="B367" s="93"/>
      <c r="C367" s="128">
        <f>SUM(C363:C366)</f>
        <v>5246715.22</v>
      </c>
      <c r="D367" s="128">
        <f>SUM(D363:D366)</f>
        <v>1231983.29</v>
      </c>
      <c r="G367" s="136"/>
      <c r="J367" s="90"/>
    </row>
    <row r="368" spans="1:10" ht="15" x14ac:dyDescent="0.25">
      <c r="G368" s="136"/>
      <c r="J368" s="90"/>
    </row>
    <row r="369" spans="1:10" ht="15" hidden="1" x14ac:dyDescent="0.25">
      <c r="G369" s="136"/>
      <c r="J369" s="90"/>
    </row>
    <row r="370" spans="1:10" ht="15" hidden="1" x14ac:dyDescent="0.25">
      <c r="G370" s="136"/>
      <c r="H370" s="94">
        <v>3046453</v>
      </c>
      <c r="I370" s="94">
        <f>SUM(G370:H370)</f>
        <v>3046453</v>
      </c>
      <c r="J370" s="90"/>
    </row>
    <row r="371" spans="1:10" ht="15" hidden="1" x14ac:dyDescent="0.25">
      <c r="A371" s="92">
        <v>45</v>
      </c>
      <c r="B371" s="93" t="s">
        <v>84</v>
      </c>
      <c r="C371" s="115"/>
      <c r="D371" s="115"/>
      <c r="G371" s="136"/>
      <c r="J371" s="90"/>
    </row>
    <row r="372" spans="1:10" ht="15" hidden="1" x14ac:dyDescent="0.25">
      <c r="B372" s="93"/>
      <c r="C372" s="97">
        <v>2021</v>
      </c>
      <c r="D372" s="97">
        <v>2021</v>
      </c>
      <c r="G372" s="136"/>
      <c r="J372" s="90"/>
    </row>
    <row r="373" spans="1:10" ht="15" hidden="1" x14ac:dyDescent="0.25">
      <c r="B373" s="89"/>
      <c r="C373" s="115"/>
      <c r="D373" s="115"/>
      <c r="G373" s="136"/>
      <c r="J373" s="90"/>
    </row>
    <row r="374" spans="1:10" ht="15" hidden="1" x14ac:dyDescent="0.25">
      <c r="B374" s="89"/>
      <c r="C374" s="115"/>
      <c r="D374" s="115"/>
      <c r="G374" s="136"/>
      <c r="J374" s="90"/>
    </row>
    <row r="375" spans="1:10" ht="15" hidden="1" x14ac:dyDescent="0.25">
      <c r="B375" s="93"/>
      <c r="C375" s="128">
        <f>SUM(C373:C374)</f>
        <v>0</v>
      </c>
      <c r="D375" s="128">
        <v>0</v>
      </c>
      <c r="G375" s="136"/>
      <c r="J375" s="90"/>
    </row>
    <row r="376" spans="1:10" ht="15" hidden="1" x14ac:dyDescent="0.25">
      <c r="G376" s="136"/>
      <c r="J376" s="90"/>
    </row>
    <row r="377" spans="1:10" ht="15" hidden="1" x14ac:dyDescent="0.25">
      <c r="G377" s="136"/>
      <c r="J377" s="90"/>
    </row>
    <row r="378" spans="1:10" ht="15" x14ac:dyDescent="0.25">
      <c r="G378" s="136"/>
      <c r="J378" s="90"/>
    </row>
    <row r="379" spans="1:10" x14ac:dyDescent="0.2">
      <c r="A379" s="92">
        <v>23</v>
      </c>
      <c r="B379" s="93" t="s">
        <v>25</v>
      </c>
      <c r="J379" s="90"/>
    </row>
    <row r="380" spans="1:10" ht="15" x14ac:dyDescent="0.25">
      <c r="B380" s="96" t="s">
        <v>241</v>
      </c>
      <c r="J380" s="136"/>
    </row>
    <row r="381" spans="1:10" ht="15" x14ac:dyDescent="0.25">
      <c r="B381" s="93"/>
      <c r="G381" s="136"/>
      <c r="J381" s="136"/>
    </row>
    <row r="382" spans="1:10" ht="15" x14ac:dyDescent="0.25">
      <c r="B382" s="93"/>
      <c r="C382" s="124">
        <f>+C13</f>
        <v>2025</v>
      </c>
      <c r="D382" s="124">
        <f>+D13</f>
        <v>2024</v>
      </c>
      <c r="G382" s="136"/>
      <c r="J382" s="136"/>
    </row>
    <row r="383" spans="1:10" ht="15" x14ac:dyDescent="0.25">
      <c r="B383" s="89"/>
      <c r="C383" s="115"/>
      <c r="D383" s="115"/>
      <c r="G383" s="136"/>
      <c r="J383" s="136"/>
    </row>
    <row r="384" spans="1:10" ht="15" x14ac:dyDescent="0.25">
      <c r="B384" s="89" t="s">
        <v>155</v>
      </c>
      <c r="C384" s="158">
        <v>4165203.72</v>
      </c>
      <c r="D384" s="158">
        <v>3822234.85</v>
      </c>
      <c r="G384" s="136"/>
      <c r="J384" s="136"/>
    </row>
    <row r="385" spans="1:11" ht="15" x14ac:dyDescent="0.25">
      <c r="B385" s="89" t="s">
        <v>156</v>
      </c>
      <c r="C385" s="158">
        <v>199876.76</v>
      </c>
      <c r="D385" s="158">
        <v>1816106.32</v>
      </c>
      <c r="G385" s="136"/>
      <c r="J385" s="136"/>
    </row>
    <row r="386" spans="1:11" ht="15" x14ac:dyDescent="0.25">
      <c r="B386" s="89" t="s">
        <v>157</v>
      </c>
      <c r="C386" s="158">
        <v>2098648.6</v>
      </c>
      <c r="D386" s="158">
        <v>3051880.41</v>
      </c>
      <c r="G386" s="136"/>
      <c r="J386" s="136"/>
    </row>
    <row r="387" spans="1:11" ht="15" x14ac:dyDescent="0.25">
      <c r="B387" s="89" t="s">
        <v>158</v>
      </c>
      <c r="C387" s="158">
        <v>629101.51</v>
      </c>
      <c r="D387" s="158">
        <v>386142.89</v>
      </c>
      <c r="G387" s="183"/>
      <c r="J387"/>
      <c r="K387"/>
    </row>
    <row r="388" spans="1:11" ht="15" x14ac:dyDescent="0.25">
      <c r="B388" s="89" t="s">
        <v>159</v>
      </c>
      <c r="C388" s="158">
        <v>5968734.4900000002</v>
      </c>
      <c r="D388" s="158">
        <v>7589919.0999999996</v>
      </c>
      <c r="G388" s="183"/>
      <c r="J388"/>
      <c r="K388"/>
    </row>
    <row r="389" spans="1:11" ht="15" x14ac:dyDescent="0.25">
      <c r="B389" s="89" t="s">
        <v>160</v>
      </c>
      <c r="C389" s="158">
        <v>2848508.6399999997</v>
      </c>
      <c r="D389" s="158">
        <v>2552324.3600000003</v>
      </c>
      <c r="G389" s="183"/>
      <c r="J389" s="136"/>
    </row>
    <row r="390" spans="1:11" ht="15" x14ac:dyDescent="0.25">
      <c r="B390" s="89" t="s">
        <v>161</v>
      </c>
      <c r="C390" s="158">
        <v>1449303.03</v>
      </c>
      <c r="D390" s="158">
        <v>827661.62</v>
      </c>
      <c r="G390" s="183"/>
      <c r="J390" s="136"/>
    </row>
    <row r="391" spans="1:11" ht="15" x14ac:dyDescent="0.25">
      <c r="B391" s="89" t="s">
        <v>162</v>
      </c>
      <c r="C391" s="158">
        <v>424719.24</v>
      </c>
      <c r="D391" s="158">
        <v>2029931.81</v>
      </c>
      <c r="G391" s="183"/>
      <c r="J391" s="136"/>
    </row>
    <row r="392" spans="1:11" ht="15" x14ac:dyDescent="0.25">
      <c r="B392" s="89" t="s">
        <v>163</v>
      </c>
      <c r="C392" s="163">
        <v>759689.9</v>
      </c>
      <c r="D392" s="163">
        <v>438788.9</v>
      </c>
      <c r="G392" s="183"/>
      <c r="J392" s="136"/>
    </row>
    <row r="393" spans="1:11" ht="15" hidden="1" x14ac:dyDescent="0.25">
      <c r="B393" s="89" t="s">
        <v>154</v>
      </c>
      <c r="C393" s="158">
        <v>0</v>
      </c>
      <c r="D393" s="158">
        <v>0</v>
      </c>
      <c r="G393" s="183"/>
      <c r="J393" s="136"/>
    </row>
    <row r="394" spans="1:11" ht="15" hidden="1" x14ac:dyDescent="0.25">
      <c r="B394" s="89" t="s">
        <v>130</v>
      </c>
      <c r="C394" s="158">
        <v>0</v>
      </c>
      <c r="D394" s="158">
        <v>0</v>
      </c>
      <c r="G394" s="183"/>
      <c r="J394" s="136"/>
    </row>
    <row r="395" spans="1:11" ht="15" hidden="1" x14ac:dyDescent="0.25">
      <c r="B395" s="90" t="s">
        <v>135</v>
      </c>
      <c r="C395" s="158">
        <v>0</v>
      </c>
      <c r="D395" s="158">
        <v>0</v>
      </c>
      <c r="G395" s="183"/>
      <c r="J395" s="136"/>
    </row>
    <row r="396" spans="1:11" ht="15" x14ac:dyDescent="0.25">
      <c r="B396" s="93"/>
      <c r="C396" s="184">
        <f>SUM(C384:C395)</f>
        <v>18543785.889999997</v>
      </c>
      <c r="D396" s="184">
        <f>SUM(D384:D395)</f>
        <v>22514990.259999998</v>
      </c>
      <c r="E396" s="185"/>
      <c r="G396" s="183"/>
      <c r="J396" s="90"/>
    </row>
    <row r="397" spans="1:11" x14ac:dyDescent="0.2">
      <c r="C397" s="107"/>
      <c r="D397" s="107"/>
      <c r="G397" s="155"/>
      <c r="J397" s="90"/>
    </row>
    <row r="398" spans="1:11" x14ac:dyDescent="0.2">
      <c r="G398" s="155"/>
      <c r="J398" s="90"/>
    </row>
    <row r="399" spans="1:11" x14ac:dyDescent="0.2">
      <c r="A399" s="92">
        <v>24</v>
      </c>
      <c r="B399" s="93" t="s">
        <v>85</v>
      </c>
      <c r="C399" s="115"/>
      <c r="D399" s="115"/>
      <c r="E399" s="115"/>
      <c r="G399" s="155"/>
      <c r="J399" s="90"/>
    </row>
    <row r="400" spans="1:11" x14ac:dyDescent="0.2">
      <c r="B400" s="96" t="s">
        <v>243</v>
      </c>
      <c r="C400" s="115"/>
      <c r="D400" s="115"/>
      <c r="E400" s="115"/>
      <c r="G400" s="155"/>
      <c r="J400" s="90"/>
    </row>
    <row r="401" spans="1:10" x14ac:dyDescent="0.2">
      <c r="B401" s="93"/>
      <c r="C401" s="115"/>
      <c r="D401" s="115"/>
      <c r="E401" s="115"/>
      <c r="G401" s="155"/>
      <c r="J401" s="90"/>
    </row>
    <row r="402" spans="1:10" x14ac:dyDescent="0.2">
      <c r="B402" s="93"/>
      <c r="C402" s="124">
        <f>+C13</f>
        <v>2025</v>
      </c>
      <c r="D402" s="124">
        <f>+D13</f>
        <v>2024</v>
      </c>
      <c r="E402" s="115"/>
      <c r="G402" s="155"/>
      <c r="J402" s="90"/>
    </row>
    <row r="403" spans="1:10" x14ac:dyDescent="0.2">
      <c r="B403" s="89"/>
      <c r="C403" s="115"/>
      <c r="D403" s="115"/>
      <c r="E403" s="115"/>
      <c r="G403" s="155"/>
      <c r="J403" s="90"/>
    </row>
    <row r="404" spans="1:10" x14ac:dyDescent="0.2">
      <c r="B404" s="89" t="s">
        <v>179</v>
      </c>
      <c r="C404" s="158">
        <v>0</v>
      </c>
      <c r="D404" s="158">
        <v>0</v>
      </c>
      <c r="E404" s="115"/>
      <c r="G404" s="155"/>
      <c r="J404" s="90"/>
    </row>
    <row r="405" spans="1:10" x14ac:dyDescent="0.2">
      <c r="B405" s="93"/>
      <c r="C405" s="186" t="s">
        <v>169</v>
      </c>
      <c r="D405" s="186" t="s">
        <v>169</v>
      </c>
      <c r="E405" s="115"/>
      <c r="G405" s="155"/>
      <c r="J405" s="90"/>
    </row>
    <row r="406" spans="1:10" x14ac:dyDescent="0.2">
      <c r="E406" s="115"/>
      <c r="G406" s="155"/>
      <c r="J406" s="90"/>
    </row>
    <row r="407" spans="1:10" hidden="1" x14ac:dyDescent="0.2">
      <c r="E407" s="115"/>
      <c r="G407" s="155"/>
      <c r="J407" s="90"/>
    </row>
    <row r="408" spans="1:10" hidden="1" x14ac:dyDescent="0.2">
      <c r="E408" s="115"/>
      <c r="J408" s="90"/>
    </row>
    <row r="409" spans="1:10" hidden="1" x14ac:dyDescent="0.2">
      <c r="A409" s="92">
        <v>48</v>
      </c>
      <c r="B409" s="93" t="s">
        <v>86</v>
      </c>
      <c r="C409" s="115"/>
      <c r="D409" s="115"/>
      <c r="E409" s="115"/>
      <c r="J409" s="90"/>
    </row>
    <row r="410" spans="1:10" hidden="1" x14ac:dyDescent="0.2">
      <c r="B410" s="93"/>
      <c r="C410" s="187"/>
      <c r="D410" s="187"/>
      <c r="E410" s="115"/>
      <c r="J410" s="90"/>
    </row>
    <row r="411" spans="1:10" hidden="1" x14ac:dyDescent="0.2">
      <c r="B411" s="89"/>
      <c r="C411" s="115"/>
      <c r="D411" s="115"/>
      <c r="E411" s="115"/>
      <c r="J411" s="90"/>
    </row>
    <row r="412" spans="1:10" hidden="1" x14ac:dyDescent="0.2">
      <c r="B412" s="89"/>
      <c r="C412" s="115"/>
      <c r="D412" s="115"/>
      <c r="E412" s="115"/>
      <c r="J412" s="90"/>
    </row>
    <row r="413" spans="1:10" hidden="1" x14ac:dyDescent="0.2">
      <c r="E413" s="115"/>
      <c r="J413" s="90"/>
    </row>
    <row r="414" spans="1:10" hidden="1" x14ac:dyDescent="0.2">
      <c r="E414" s="115"/>
      <c r="J414" s="90"/>
    </row>
    <row r="415" spans="1:10" hidden="1" x14ac:dyDescent="0.2">
      <c r="E415" s="115"/>
      <c r="J415" s="90"/>
    </row>
    <row r="416" spans="1:10" hidden="1" x14ac:dyDescent="0.2">
      <c r="E416" s="115"/>
      <c r="J416" s="90"/>
    </row>
    <row r="417" spans="2:10" x14ac:dyDescent="0.2">
      <c r="B417" s="188"/>
      <c r="C417" s="188"/>
      <c r="D417" s="188"/>
      <c r="E417" s="115"/>
      <c r="J417" s="90"/>
    </row>
    <row r="418" spans="2:10" x14ac:dyDescent="0.2">
      <c r="J418" s="90"/>
    </row>
    <row r="419" spans="2:10" x14ac:dyDescent="0.2">
      <c r="J419" s="90"/>
    </row>
    <row r="420" spans="2:10" x14ac:dyDescent="0.2">
      <c r="J420" s="90"/>
    </row>
    <row r="421" spans="2:10" x14ac:dyDescent="0.2">
      <c r="J421" s="90"/>
    </row>
    <row r="422" spans="2:10" x14ac:dyDescent="0.2">
      <c r="J422" s="90"/>
    </row>
    <row r="423" spans="2:10" x14ac:dyDescent="0.2">
      <c r="J423" s="90"/>
    </row>
    <row r="424" spans="2:10" x14ac:dyDescent="0.2">
      <c r="J424" s="90"/>
    </row>
    <row r="425" spans="2:10" x14ac:dyDescent="0.2">
      <c r="J425" s="90"/>
    </row>
    <row r="426" spans="2:10" x14ac:dyDescent="0.2">
      <c r="J426" s="90"/>
    </row>
    <row r="427" spans="2:10" x14ac:dyDescent="0.2">
      <c r="J427" s="90"/>
    </row>
    <row r="428" spans="2:10" x14ac:dyDescent="0.2">
      <c r="J428" s="90"/>
    </row>
    <row r="429" spans="2:10" x14ac:dyDescent="0.2">
      <c r="J429" s="90"/>
    </row>
    <row r="430" spans="2:10" x14ac:dyDescent="0.2">
      <c r="J430" s="90"/>
    </row>
    <row r="431" spans="2:10" x14ac:dyDescent="0.2">
      <c r="J431" s="90"/>
    </row>
  </sheetData>
  <sortState xmlns:xlrd2="http://schemas.microsoft.com/office/spreadsheetml/2017/richdata2" ref="B141:D146">
    <sortCondition ref="B141:B146"/>
  </sortState>
  <mergeCells count="2">
    <mergeCell ref="B133:D133"/>
    <mergeCell ref="B267:D267"/>
  </mergeCells>
  <pageMargins left="0.70866141732283472" right="0.70866141732283472" top="0.31" bottom="0.43307086614173229" header="0.31496062992125984" footer="0.31496062992125984"/>
  <pageSetup fitToHeight="0" orientation="portrait" r:id="rId1"/>
  <rowBreaks count="1" manualBreakCount="1">
    <brk id="255" max="16383" man="1"/>
  </rowBreaks>
  <ignoredErrors>
    <ignoredError sqref="C174:D174 D266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5:I45"/>
  <sheetViews>
    <sheetView showGridLines="0" zoomScaleNormal="100" workbookViewId="0"/>
  </sheetViews>
  <sheetFormatPr baseColWidth="10" defaultColWidth="11.42578125" defaultRowHeight="12.75" x14ac:dyDescent="0.2"/>
  <cols>
    <col min="1" max="1" width="11.42578125" style="90"/>
    <col min="2" max="2" width="3.42578125" style="92" bestFit="1" customWidth="1"/>
    <col min="3" max="3" width="41.42578125" style="90" bestFit="1" customWidth="1"/>
    <col min="4" max="4" width="14.5703125" style="90" bestFit="1" customWidth="1"/>
    <col min="5" max="7" width="13.7109375" style="90" customWidth="1"/>
    <col min="8" max="16384" width="11.42578125" style="90"/>
  </cols>
  <sheetData>
    <row r="5" spans="3:8" x14ac:dyDescent="0.2">
      <c r="C5" s="246"/>
      <c r="D5" s="246"/>
      <c r="E5" s="246"/>
      <c r="F5" s="246"/>
      <c r="G5" s="246"/>
    </row>
    <row r="6" spans="3:8" x14ac:dyDescent="0.2">
      <c r="C6" s="190"/>
      <c r="D6" s="190"/>
      <c r="E6" s="190"/>
      <c r="F6" s="190"/>
      <c r="G6" s="190"/>
    </row>
    <row r="7" spans="3:8" x14ac:dyDescent="0.2">
      <c r="C7" s="190"/>
      <c r="D7" s="190"/>
      <c r="E7" s="190"/>
      <c r="F7" s="190"/>
      <c r="G7" s="190"/>
    </row>
    <row r="8" spans="3:8" x14ac:dyDescent="0.2">
      <c r="C8" s="190"/>
      <c r="D8" s="190"/>
      <c r="E8" s="190"/>
      <c r="F8" s="190"/>
      <c r="G8" s="190"/>
    </row>
    <row r="9" spans="3:8" x14ac:dyDescent="0.2">
      <c r="C9" s="190"/>
      <c r="D9" s="190"/>
      <c r="E9" s="190"/>
      <c r="F9" s="190"/>
      <c r="G9" s="190"/>
    </row>
    <row r="10" spans="3:8" ht="15.75" x14ac:dyDescent="0.2">
      <c r="C10" s="251" t="s">
        <v>140</v>
      </c>
      <c r="D10" s="251"/>
      <c r="E10" s="251"/>
      <c r="F10" s="251"/>
      <c r="G10" s="251"/>
    </row>
    <row r="11" spans="3:8" ht="15.75" x14ac:dyDescent="0.2">
      <c r="C11" s="251" t="s">
        <v>246</v>
      </c>
      <c r="D11" s="251"/>
      <c r="E11" s="251"/>
      <c r="F11" s="251"/>
      <c r="G11" s="251"/>
    </row>
    <row r="12" spans="3:8" ht="15.75" x14ac:dyDescent="0.2">
      <c r="C12" s="251" t="s">
        <v>141</v>
      </c>
      <c r="D12" s="251"/>
      <c r="E12" s="251"/>
      <c r="F12" s="251"/>
      <c r="G12" s="251"/>
    </row>
    <row r="13" spans="3:8" ht="15.75" x14ac:dyDescent="0.2">
      <c r="C13" s="251" t="s">
        <v>142</v>
      </c>
      <c r="D13" s="251"/>
      <c r="E13" s="251"/>
      <c r="F13" s="251"/>
      <c r="G13" s="251"/>
    </row>
    <row r="14" spans="3:8" x14ac:dyDescent="0.2">
      <c r="C14" s="190"/>
    </row>
    <row r="15" spans="3:8" ht="25.5" x14ac:dyDescent="0.2">
      <c r="C15" s="224"/>
      <c r="D15" s="225" t="s">
        <v>87</v>
      </c>
      <c r="E15" s="225" t="s">
        <v>88</v>
      </c>
      <c r="F15" s="225" t="s">
        <v>89</v>
      </c>
      <c r="G15" s="225" t="s">
        <v>90</v>
      </c>
      <c r="H15" s="174"/>
    </row>
    <row r="16" spans="3:8" x14ac:dyDescent="0.2">
      <c r="C16" s="224"/>
      <c r="D16" s="225"/>
      <c r="E16" s="225"/>
      <c r="F16" s="225"/>
      <c r="G16" s="225"/>
    </row>
    <row r="17" spans="2:9" x14ac:dyDescent="0.2">
      <c r="B17" s="92">
        <v>1</v>
      </c>
      <c r="C17" s="224" t="s">
        <v>91</v>
      </c>
      <c r="D17" s="226">
        <f>SUM(D19:D25)</f>
        <v>305739216.19999999</v>
      </c>
      <c r="E17" s="226">
        <f>SUM(E19:E25)</f>
        <v>173138552</v>
      </c>
      <c r="F17" s="143"/>
      <c r="G17" s="226">
        <f>+D17-E17</f>
        <v>132600664.19999999</v>
      </c>
    </row>
    <row r="18" spans="2:9" hidden="1" x14ac:dyDescent="0.2">
      <c r="B18" s="227" t="s">
        <v>92</v>
      </c>
      <c r="C18" s="89" t="s">
        <v>93</v>
      </c>
      <c r="D18" s="174"/>
      <c r="E18" s="174"/>
      <c r="F18" s="228" t="e">
        <f>+E18/D18</f>
        <v>#DIV/0!</v>
      </c>
      <c r="G18" s="174">
        <f>+D18-E18</f>
        <v>0</v>
      </c>
    </row>
    <row r="19" spans="2:9" x14ac:dyDescent="0.2">
      <c r="B19" s="227" t="s">
        <v>94</v>
      </c>
      <c r="C19" s="159" t="s">
        <v>95</v>
      </c>
      <c r="D19" s="229">
        <v>143925000.03999999</v>
      </c>
      <c r="E19" s="174">
        <f>+Notas!C314</f>
        <v>73179520</v>
      </c>
      <c r="F19" s="228">
        <f t="shared" ref="F19:F25" si="0">+E19/D19</f>
        <v>0.50845593176766901</v>
      </c>
      <c r="G19" s="174">
        <f t="shared" ref="G19:G24" si="1">+D19-E19</f>
        <v>70745480.039999992</v>
      </c>
      <c r="H19" s="154"/>
      <c r="I19" s="154"/>
    </row>
    <row r="20" spans="2:9" hidden="1" x14ac:dyDescent="0.2">
      <c r="B20" s="90"/>
      <c r="C20" s="159" t="s">
        <v>96</v>
      </c>
      <c r="D20" s="229"/>
      <c r="E20" s="174"/>
      <c r="F20" s="228" t="e">
        <f t="shared" si="0"/>
        <v>#DIV/0!</v>
      </c>
      <c r="G20" s="174">
        <f t="shared" si="1"/>
        <v>0</v>
      </c>
    </row>
    <row r="21" spans="2:9" x14ac:dyDescent="0.2">
      <c r="B21" s="230" t="s">
        <v>152</v>
      </c>
      <c r="C21" s="188" t="s">
        <v>97</v>
      </c>
      <c r="D21" s="229">
        <v>132300000.16</v>
      </c>
      <c r="E21" s="174">
        <f>+Notas!C306</f>
        <v>70444816</v>
      </c>
      <c r="F21" s="228">
        <f t="shared" si="0"/>
        <v>0.53246270532733164</v>
      </c>
      <c r="G21" s="174">
        <f t="shared" si="1"/>
        <v>61855184.159999996</v>
      </c>
    </row>
    <row r="22" spans="2:9" ht="25.5" hidden="1" x14ac:dyDescent="0.2">
      <c r="B22" s="227" t="s">
        <v>98</v>
      </c>
      <c r="C22" s="188" t="s">
        <v>99</v>
      </c>
      <c r="D22" s="229"/>
      <c r="E22" s="174"/>
      <c r="F22" s="228" t="e">
        <f t="shared" si="0"/>
        <v>#DIV/0!</v>
      </c>
      <c r="G22" s="174">
        <f t="shared" si="1"/>
        <v>0</v>
      </c>
    </row>
    <row r="23" spans="2:9" hidden="1" x14ac:dyDescent="0.2">
      <c r="B23" s="227"/>
      <c r="C23" s="90" t="s">
        <v>100</v>
      </c>
      <c r="D23" s="229"/>
      <c r="E23" s="174"/>
      <c r="F23" s="228" t="e">
        <f t="shared" si="0"/>
        <v>#DIV/0!</v>
      </c>
      <c r="G23" s="174">
        <f t="shared" si="1"/>
        <v>0</v>
      </c>
    </row>
    <row r="24" spans="2:9" hidden="1" x14ac:dyDescent="0.2">
      <c r="C24" s="90" t="s">
        <v>101</v>
      </c>
      <c r="D24" s="229"/>
      <c r="E24" s="174"/>
      <c r="F24" s="228" t="e">
        <f t="shared" si="0"/>
        <v>#DIV/0!</v>
      </c>
      <c r="G24" s="174">
        <f t="shared" si="1"/>
        <v>0</v>
      </c>
    </row>
    <row r="25" spans="2:9" ht="15" x14ac:dyDescent="0.2">
      <c r="C25" s="188" t="s">
        <v>302</v>
      </c>
      <c r="D25" s="231">
        <v>29514216</v>
      </c>
      <c r="E25" s="231">
        <v>29514216</v>
      </c>
      <c r="F25" s="228">
        <f t="shared" si="0"/>
        <v>1</v>
      </c>
      <c r="G25" s="174">
        <f>+D25-E25</f>
        <v>0</v>
      </c>
    </row>
    <row r="26" spans="2:9" s="92" customFormat="1" x14ac:dyDescent="0.2">
      <c r="B26" s="92">
        <v>2</v>
      </c>
      <c r="C26" s="232" t="s">
        <v>102</v>
      </c>
      <c r="D26" s="233">
        <f>SUM(D27:D35)</f>
        <v>305739216</v>
      </c>
      <c r="E26" s="233">
        <f>SUM(E27:E35)</f>
        <v>119953090.10999998</v>
      </c>
      <c r="F26" s="234"/>
      <c r="G26" s="235">
        <f>+D26-E26</f>
        <v>185786125.89000002</v>
      </c>
    </row>
    <row r="27" spans="2:9" x14ac:dyDescent="0.2">
      <c r="B27" s="230" t="s">
        <v>103</v>
      </c>
      <c r="C27" s="188" t="s">
        <v>180</v>
      </c>
      <c r="D27" s="174">
        <v>201540328.24000001</v>
      </c>
      <c r="E27" s="174">
        <v>85430006.609999999</v>
      </c>
      <c r="F27" s="228">
        <f>+E27/D27</f>
        <v>0.42388541963803639</v>
      </c>
      <c r="G27" s="174">
        <f>+D27-E27</f>
        <v>116110321.63000001</v>
      </c>
    </row>
    <row r="28" spans="2:9" x14ac:dyDescent="0.2">
      <c r="B28" s="230" t="s">
        <v>104</v>
      </c>
      <c r="C28" s="131" t="s">
        <v>181</v>
      </c>
      <c r="D28" s="174">
        <v>58970451.75</v>
      </c>
      <c r="E28" s="174">
        <v>20957059.440000001</v>
      </c>
      <c r="F28" s="228">
        <f t="shared" ref="F28:F35" si="2">+E28/D28</f>
        <v>0.35538237910819465</v>
      </c>
      <c r="G28" s="174">
        <f t="shared" ref="G28:G35" si="3">+D28-E28</f>
        <v>38013392.310000002</v>
      </c>
    </row>
    <row r="29" spans="2:9" x14ac:dyDescent="0.2">
      <c r="B29" s="227" t="s">
        <v>105</v>
      </c>
      <c r="C29" s="89" t="s">
        <v>106</v>
      </c>
      <c r="D29" s="174">
        <v>23307226.010000002</v>
      </c>
      <c r="E29" s="174">
        <v>10203947.460000001</v>
      </c>
      <c r="F29" s="228">
        <f t="shared" si="2"/>
        <v>0.437801884086162</v>
      </c>
      <c r="G29" s="174">
        <f t="shared" si="3"/>
        <v>13103278.550000001</v>
      </c>
    </row>
    <row r="30" spans="2:9" hidden="1" x14ac:dyDescent="0.2">
      <c r="B30" s="227" t="s">
        <v>107</v>
      </c>
      <c r="C30" s="89" t="s">
        <v>95</v>
      </c>
      <c r="D30" s="174"/>
      <c r="E30" s="174">
        <v>0</v>
      </c>
      <c r="F30" s="228" t="e">
        <f t="shared" si="2"/>
        <v>#DIV/0!</v>
      </c>
      <c r="G30" s="174">
        <f t="shared" si="3"/>
        <v>0</v>
      </c>
    </row>
    <row r="31" spans="2:9" hidden="1" x14ac:dyDescent="0.2">
      <c r="B31" s="227" t="s">
        <v>108</v>
      </c>
      <c r="C31" s="89" t="s">
        <v>11</v>
      </c>
      <c r="D31" s="174"/>
      <c r="E31" s="174">
        <v>0</v>
      </c>
      <c r="F31" s="228" t="e">
        <f t="shared" si="2"/>
        <v>#DIV/0!</v>
      </c>
      <c r="G31" s="174">
        <f t="shared" si="3"/>
        <v>0</v>
      </c>
    </row>
    <row r="32" spans="2:9" ht="15" x14ac:dyDescent="0.35">
      <c r="B32" s="230" t="s">
        <v>109</v>
      </c>
      <c r="C32" s="188" t="s">
        <v>182</v>
      </c>
      <c r="D32" s="216">
        <v>21921210</v>
      </c>
      <c r="E32" s="216">
        <v>3362076.6</v>
      </c>
      <c r="F32" s="236">
        <f>+E32/D32</f>
        <v>0.15337094074642779</v>
      </c>
      <c r="G32" s="216">
        <f t="shared" si="3"/>
        <v>18559133.399999999</v>
      </c>
    </row>
    <row r="33" spans="2:9" hidden="1" x14ac:dyDescent="0.2">
      <c r="B33" s="227" t="s">
        <v>110</v>
      </c>
      <c r="C33" s="89" t="s">
        <v>111</v>
      </c>
      <c r="D33" s="174">
        <v>0</v>
      </c>
      <c r="E33" s="174">
        <v>0</v>
      </c>
      <c r="F33" s="237" t="e">
        <f t="shared" si="2"/>
        <v>#DIV/0!</v>
      </c>
      <c r="G33" s="174">
        <f t="shared" si="3"/>
        <v>0</v>
      </c>
    </row>
    <row r="34" spans="2:9" hidden="1" x14ac:dyDescent="0.2">
      <c r="B34" s="227" t="s">
        <v>112</v>
      </c>
      <c r="C34" s="89" t="s">
        <v>100</v>
      </c>
      <c r="D34" s="174">
        <v>0</v>
      </c>
      <c r="E34" s="174">
        <v>0</v>
      </c>
      <c r="F34" s="237" t="e">
        <f t="shared" si="2"/>
        <v>#DIV/0!</v>
      </c>
      <c r="G34" s="174">
        <f t="shared" si="3"/>
        <v>0</v>
      </c>
    </row>
    <row r="35" spans="2:9" hidden="1" x14ac:dyDescent="0.2">
      <c r="B35" s="227" t="s">
        <v>113</v>
      </c>
      <c r="C35" s="89" t="s">
        <v>114</v>
      </c>
      <c r="D35" s="174">
        <v>0</v>
      </c>
      <c r="E35" s="174">
        <v>0</v>
      </c>
      <c r="F35" s="238" t="e">
        <f t="shared" si="2"/>
        <v>#DIV/0!</v>
      </c>
      <c r="G35" s="174">
        <f t="shared" si="3"/>
        <v>0</v>
      </c>
    </row>
    <row r="36" spans="2:9" s="92" customFormat="1" ht="15" x14ac:dyDescent="0.35">
      <c r="C36" s="129" t="s">
        <v>143</v>
      </c>
      <c r="D36" s="239">
        <f>+D17-D26</f>
        <v>0.19999998807907104</v>
      </c>
      <c r="E36" s="239">
        <f>+E17-E26</f>
        <v>53185461.890000015</v>
      </c>
      <c r="F36" s="239">
        <f>+F17-F26</f>
        <v>0</v>
      </c>
      <c r="G36" s="239">
        <f>+G17-G26</f>
        <v>-53185461.690000027</v>
      </c>
    </row>
    <row r="37" spans="2:9" x14ac:dyDescent="0.2">
      <c r="D37" s="107"/>
      <c r="E37" s="107"/>
      <c r="F37" s="107"/>
      <c r="G37" s="107"/>
    </row>
    <row r="38" spans="2:9" ht="15" x14ac:dyDescent="0.25">
      <c r="E38" s="154"/>
      <c r="I38" s="136"/>
    </row>
    <row r="39" spans="2:9" ht="15" x14ac:dyDescent="0.25">
      <c r="D39" s="107"/>
      <c r="I39" s="136"/>
    </row>
    <row r="40" spans="2:9" ht="15" x14ac:dyDescent="0.25">
      <c r="I40" s="136"/>
    </row>
    <row r="41" spans="2:9" ht="15" x14ac:dyDescent="0.25">
      <c r="I41" s="136"/>
    </row>
    <row r="42" spans="2:9" ht="15" x14ac:dyDescent="0.25">
      <c r="G42" s="240"/>
      <c r="I42" s="136"/>
    </row>
    <row r="43" spans="2:9" x14ac:dyDescent="0.2">
      <c r="G43" s="240"/>
    </row>
    <row r="44" spans="2:9" x14ac:dyDescent="0.2">
      <c r="G44" s="240"/>
    </row>
    <row r="45" spans="2:9" x14ac:dyDescent="0.2">
      <c r="G45" s="240"/>
    </row>
  </sheetData>
  <mergeCells count="5">
    <mergeCell ref="C10:G10"/>
    <mergeCell ref="C11:G11"/>
    <mergeCell ref="C12:G12"/>
    <mergeCell ref="C13:G13"/>
    <mergeCell ref="C5:G5"/>
  </mergeCells>
  <pageMargins left="0.7" right="0.7" top="0.75" bottom="0.75" header="0.3" footer="0.3"/>
  <pageSetup scale="81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6B061-9B4E-4C88-94C7-82305557A2CE}">
  <dimension ref="A1:G1009"/>
  <sheetViews>
    <sheetView showGridLines="0" zoomScaleNormal="100" workbookViewId="0"/>
  </sheetViews>
  <sheetFormatPr baseColWidth="10" defaultColWidth="14.42578125" defaultRowHeight="15.75" customHeight="1" x14ac:dyDescent="0.25"/>
  <cols>
    <col min="1" max="1" width="58.85546875" style="5" customWidth="1"/>
    <col min="2" max="2" width="17.85546875" style="5" customWidth="1"/>
    <col min="3" max="3" width="16" style="5" customWidth="1"/>
    <col min="4" max="4" width="16.42578125" style="5" customWidth="1"/>
    <col min="5" max="5" width="11.140625" style="5" customWidth="1"/>
    <col min="6" max="6" width="10.7109375" style="3" customWidth="1"/>
    <col min="7" max="11" width="10.7109375" style="1" customWidth="1"/>
    <col min="12" max="16384" width="14.42578125" style="1"/>
  </cols>
  <sheetData>
    <row r="1" spans="1:6" ht="23.25" customHeight="1" x14ac:dyDescent="0.25"/>
    <row r="2" spans="1:6" ht="18.75" customHeight="1" x14ac:dyDescent="0.25"/>
    <row r="3" spans="1:6" s="2" customFormat="1" ht="19.5" customHeight="1" x14ac:dyDescent="0.35">
      <c r="A3" s="252"/>
      <c r="B3" s="252"/>
      <c r="C3" s="252"/>
      <c r="D3" s="252"/>
      <c r="E3" s="252"/>
      <c r="F3" s="4"/>
    </row>
    <row r="4" spans="1:6" s="2" customFormat="1" ht="19.5" customHeight="1" x14ac:dyDescent="0.35">
      <c r="A4" s="6"/>
      <c r="B4" s="6"/>
      <c r="C4" s="6"/>
      <c r="D4" s="6"/>
      <c r="E4" s="6"/>
      <c r="F4" s="4"/>
    </row>
    <row r="5" spans="1:6" s="2" customFormat="1" ht="19.5" customHeight="1" x14ac:dyDescent="0.35">
      <c r="A5" s="252" t="s">
        <v>253</v>
      </c>
      <c r="B5" s="252"/>
      <c r="C5" s="252"/>
      <c r="D5" s="252"/>
      <c r="E5" s="252"/>
      <c r="F5" s="4"/>
    </row>
    <row r="6" spans="1:6" s="2" customFormat="1" ht="17.25" customHeight="1" x14ac:dyDescent="0.3">
      <c r="A6" s="253" t="s">
        <v>254</v>
      </c>
      <c r="B6" s="253"/>
      <c r="C6" s="253"/>
      <c r="D6" s="253"/>
      <c r="E6" s="253"/>
      <c r="F6" s="4"/>
    </row>
    <row r="7" spans="1:6" s="2" customFormat="1" ht="18" customHeight="1" x14ac:dyDescent="0.35">
      <c r="A7" s="252" t="s">
        <v>137</v>
      </c>
      <c r="B7" s="252"/>
      <c r="C7" s="252"/>
      <c r="D7" s="252"/>
      <c r="E7" s="252"/>
      <c r="F7" s="4"/>
    </row>
    <row r="8" spans="1:6" ht="8.25" customHeight="1" x14ac:dyDescent="0.35">
      <c r="A8" s="7"/>
      <c r="B8" s="8"/>
      <c r="C8" s="8"/>
      <c r="D8" s="8"/>
      <c r="E8" s="8"/>
    </row>
    <row r="9" spans="1:6" ht="15" customHeight="1" thickBot="1" x14ac:dyDescent="0.3">
      <c r="A9" s="9" t="s">
        <v>255</v>
      </c>
      <c r="B9" s="10"/>
      <c r="C9" s="10"/>
      <c r="D9" s="254"/>
      <c r="E9" s="254"/>
    </row>
    <row r="10" spans="1:6" ht="34.5" customHeight="1" thickBot="1" x14ac:dyDescent="0.3">
      <c r="A10" s="11" t="s">
        <v>256</v>
      </c>
      <c r="B10" s="12" t="s">
        <v>257</v>
      </c>
      <c r="C10" s="13" t="s">
        <v>258</v>
      </c>
      <c r="D10" s="14" t="s">
        <v>259</v>
      </c>
      <c r="E10" s="15" t="s">
        <v>260</v>
      </c>
    </row>
    <row r="11" spans="1:6" thickBot="1" x14ac:dyDescent="0.3">
      <c r="A11" s="16" t="s">
        <v>261</v>
      </c>
      <c r="B11" s="17">
        <f>SUM(B12:B16)</f>
        <v>201540328.24000001</v>
      </c>
      <c r="C11" s="17">
        <f>SUM(C12:C16)</f>
        <v>85430006.609999985</v>
      </c>
      <c r="D11" s="18">
        <f>SUM(D12:D16)</f>
        <v>116110321.63000003</v>
      </c>
      <c r="E11" s="19">
        <f>C11/B11</f>
        <v>0.42388541963803633</v>
      </c>
    </row>
    <row r="12" spans="1:6" ht="15" x14ac:dyDescent="0.25">
      <c r="A12" s="20" t="s">
        <v>262</v>
      </c>
      <c r="B12" s="21">
        <f>+'[1]Resumen Ejecución  2025'!B13+'[1]Resumen Ejecución  2025'!B79</f>
        <v>137860985.24000001</v>
      </c>
      <c r="C12" s="22">
        <f>+'[1]Resumen Ejecución  2025'!C13+'[1]Resumen Ejecución  2025'!C79</f>
        <v>63053261.449999996</v>
      </c>
      <c r="D12" s="23">
        <f t="shared" ref="D12:D16" si="0">B12-C12</f>
        <v>74807723.790000021</v>
      </c>
      <c r="E12" s="24"/>
    </row>
    <row r="13" spans="1:6" ht="15" x14ac:dyDescent="0.25">
      <c r="A13" s="20" t="s">
        <v>263</v>
      </c>
      <c r="B13" s="21">
        <f>+'[1]Resumen Ejecución  2025'!B80+'[1]Resumen Ejecución  2025'!B14</f>
        <v>12019000</v>
      </c>
      <c r="C13" s="22">
        <f>+'[1]Resumen Ejecución  2025'!C80+'[1]Resumen Ejecución  2025'!C14</f>
        <v>0</v>
      </c>
      <c r="D13" s="23">
        <f t="shared" si="0"/>
        <v>12019000</v>
      </c>
      <c r="E13" s="24"/>
    </row>
    <row r="14" spans="1:6" ht="15" x14ac:dyDescent="0.25">
      <c r="A14" s="20" t="s">
        <v>264</v>
      </c>
      <c r="B14" s="21">
        <f>+'[1]Resumen Ejecución  2025'!B15+'[1]Resumen Ejecución  2025'!B81</f>
        <v>30532000</v>
      </c>
      <c r="C14" s="22">
        <f>+'[1]Resumen Ejecución  2025'!C15+'[1]Resumen Ejecución  2025'!C81</f>
        <v>12757064.469999999</v>
      </c>
      <c r="D14" s="23">
        <f t="shared" si="0"/>
        <v>17774935.530000001</v>
      </c>
      <c r="E14" s="24"/>
    </row>
    <row r="15" spans="1:6" ht="15" x14ac:dyDescent="0.25">
      <c r="A15" s="20" t="s">
        <v>265</v>
      </c>
      <c r="B15" s="21">
        <f>+'[1]Resumen Ejecución  2025'!B16</f>
        <v>432000</v>
      </c>
      <c r="C15" s="22">
        <f>+'[1]Resumen Ejecución  2025'!C16</f>
        <v>58320</v>
      </c>
      <c r="D15" s="23">
        <f t="shared" si="0"/>
        <v>373680</v>
      </c>
      <c r="E15" s="24"/>
    </row>
    <row r="16" spans="1:6" thickBot="1" x14ac:dyDescent="0.3">
      <c r="A16" s="25" t="s">
        <v>266</v>
      </c>
      <c r="B16" s="26">
        <f>+'[1]Resumen Ejecución  2025'!B17+'[1]Resumen Ejecución  2025'!B82</f>
        <v>20696343</v>
      </c>
      <c r="C16" s="27">
        <f>+'[1]Resumen Ejecución  2025'!C17+'[1]Resumen Ejecución  2025'!C82</f>
        <v>9561360.6899999995</v>
      </c>
      <c r="D16" s="28">
        <f t="shared" si="0"/>
        <v>11134982.310000001</v>
      </c>
      <c r="E16" s="29"/>
    </row>
    <row r="17" spans="1:5" thickBot="1" x14ac:dyDescent="0.3">
      <c r="A17" s="16" t="s">
        <v>267</v>
      </c>
      <c r="B17" s="30">
        <f>SUM(B18:B26)</f>
        <v>58970451.75</v>
      </c>
      <c r="C17" s="30">
        <f>SUM(C18:C26)</f>
        <v>20957059.439999998</v>
      </c>
      <c r="D17" s="31">
        <f>SUM(D18:D26)</f>
        <v>38013392.309999995</v>
      </c>
      <c r="E17" s="19">
        <f>C17/B17</f>
        <v>0.35538237910819459</v>
      </c>
    </row>
    <row r="18" spans="1:5" ht="15" x14ac:dyDescent="0.25">
      <c r="A18" s="20" t="s">
        <v>268</v>
      </c>
      <c r="B18" s="22">
        <f>+'[1]Resumen Ejecución  2025'!B19+'[1]Resumen Ejecución  2025'!B84</f>
        <v>8679600</v>
      </c>
      <c r="C18" s="32">
        <f>+'[1]Resumen Ejecución  2025'!C19+'[1]Resumen Ejecución  2025'!C84</f>
        <v>4165203.7199999997</v>
      </c>
      <c r="D18" s="23">
        <f>B18-C18</f>
        <v>4514396.28</v>
      </c>
      <c r="E18" s="24"/>
    </row>
    <row r="19" spans="1:5" ht="15" x14ac:dyDescent="0.25">
      <c r="A19" s="33" t="s">
        <v>269</v>
      </c>
      <c r="B19" s="34">
        <f>+'[1]Resumen Ejecución  2025'!B20+'[1]Resumen Ejecución  2025'!B85</f>
        <v>4130000</v>
      </c>
      <c r="C19" s="35">
        <f>+'[1]Resumen Ejecución  2025'!C20+'[1]Resumen Ejecución  2025'!C85</f>
        <v>199876.76</v>
      </c>
      <c r="D19" s="36">
        <f t="shared" ref="D19:D24" si="1">B19-C19</f>
        <v>3930123.24</v>
      </c>
      <c r="E19" s="37"/>
    </row>
    <row r="20" spans="1:5" ht="15" x14ac:dyDescent="0.25">
      <c r="A20" s="38" t="s">
        <v>270</v>
      </c>
      <c r="B20" s="34">
        <f>+'[1]Resumen Ejecución  2025'!B21+'[1]Resumen Ejecución  2025'!B86</f>
        <v>4608358</v>
      </c>
      <c r="C20" s="35">
        <f>+'[1]Resumen Ejecución  2025'!C21+'[1]Resumen Ejecución  2025'!C86</f>
        <v>2098648.6</v>
      </c>
      <c r="D20" s="36">
        <f t="shared" si="1"/>
        <v>2509709.4</v>
      </c>
      <c r="E20" s="37"/>
    </row>
    <row r="21" spans="1:5" ht="15" x14ac:dyDescent="0.25">
      <c r="A21" s="38" t="s">
        <v>271</v>
      </c>
      <c r="B21" s="34">
        <f>+'[1]Resumen Ejecución  2025'!B87+'[1]Resumen Ejecución  2025'!B22</f>
        <v>1091718</v>
      </c>
      <c r="C21" s="35">
        <f>+'[1]Resumen Ejecución  2025'!C87+'[1]Resumen Ejecución  2025'!C22</f>
        <v>629101.51</v>
      </c>
      <c r="D21" s="36">
        <f t="shared" si="1"/>
        <v>462616.49</v>
      </c>
      <c r="E21" s="37"/>
    </row>
    <row r="22" spans="1:5" ht="15" x14ac:dyDescent="0.25">
      <c r="A22" s="38" t="s">
        <v>272</v>
      </c>
      <c r="B22" s="34">
        <f>+'[1]Resumen Ejecución  2025'!B23+'[1]Resumen Ejecución  2025'!B88</f>
        <v>19371152</v>
      </c>
      <c r="C22" s="35">
        <f>+'[1]Resumen Ejecución  2025'!C23+'[1]Resumen Ejecución  2025'!C88</f>
        <v>6975592.7200000007</v>
      </c>
      <c r="D22" s="36">
        <f>B22-C22</f>
        <v>12395559.279999999</v>
      </c>
      <c r="E22" s="37"/>
    </row>
    <row r="23" spans="1:5" ht="15" x14ac:dyDescent="0.25">
      <c r="A23" s="38" t="s">
        <v>273</v>
      </c>
      <c r="B23" s="34">
        <f>+'[1]Resumen Ejecución  2025'!B89+'[1]Resumen Ejecución  2025'!B24</f>
        <v>7450615.7800000003</v>
      </c>
      <c r="C23" s="35">
        <f>+'[1]Resumen Ejecución  2025'!C89+'[1]Resumen Ejecución  2025'!C24</f>
        <v>4254923.96</v>
      </c>
      <c r="D23" s="36">
        <f t="shared" si="1"/>
        <v>3195691.8200000003</v>
      </c>
      <c r="E23" s="37"/>
    </row>
    <row r="24" spans="1:5" ht="27.75" customHeight="1" x14ac:dyDescent="0.25">
      <c r="A24" s="33" t="s">
        <v>274</v>
      </c>
      <c r="B24" s="34">
        <f>+'[1]Resumen Ejecución  2025'!B25+'[1]Resumen Ejecución  2025'!B90</f>
        <v>4545007.97</v>
      </c>
      <c r="C24" s="35">
        <f>+'[1]Resumen Ejecución  2025'!C25+'[1]Resumen Ejecución  2025'!C90</f>
        <v>1449303.03</v>
      </c>
      <c r="D24" s="39">
        <f t="shared" si="1"/>
        <v>3095704.9399999995</v>
      </c>
      <c r="E24" s="37"/>
    </row>
    <row r="25" spans="1:5" ht="15" x14ac:dyDescent="0.25">
      <c r="A25" s="33" t="s">
        <v>275</v>
      </c>
      <c r="B25" s="34">
        <f>+'[1]Resumen Ejecución  2025'!B26+'[1]Resumen Ejecución  2025'!B91</f>
        <v>6094000</v>
      </c>
      <c r="C25" s="35">
        <f>+'[1]Resumen Ejecución  2025'!C91+'[1]Resumen Ejecución  2025'!C26</f>
        <v>424719.24</v>
      </c>
      <c r="D25" s="40">
        <f>B25-C25</f>
        <v>5669280.7599999998</v>
      </c>
      <c r="E25" s="37"/>
    </row>
    <row r="26" spans="1:5" thickBot="1" x14ac:dyDescent="0.3">
      <c r="A26" s="41" t="s">
        <v>276</v>
      </c>
      <c r="B26" s="42">
        <f>+'[1]Resumen Ejecución  2025'!B27+'[1]Resumen Ejecución  2025'!B92</f>
        <v>3000000</v>
      </c>
      <c r="C26" s="43">
        <f>+'[1]Resumen Ejecución  2025'!C27+'[1]Resumen Ejecución  2025'!C92</f>
        <v>759689.9</v>
      </c>
      <c r="D26" s="44">
        <f>B26-C26</f>
        <v>2240310.1</v>
      </c>
      <c r="E26" s="45"/>
    </row>
    <row r="27" spans="1:5" thickBot="1" x14ac:dyDescent="0.3">
      <c r="A27" s="16" t="s">
        <v>277</v>
      </c>
      <c r="B27" s="17">
        <f>SUM(B28:B34)</f>
        <v>23307226.009999998</v>
      </c>
      <c r="C27" s="17">
        <f>SUM(C28:C34)</f>
        <v>10203947.460000001</v>
      </c>
      <c r="D27" s="18">
        <f>SUM(D28:D34)</f>
        <v>13103278.549999999</v>
      </c>
      <c r="E27" s="19">
        <f>C27/B27</f>
        <v>0.43780188408616205</v>
      </c>
    </row>
    <row r="28" spans="1:5" ht="15" x14ac:dyDescent="0.25">
      <c r="A28" s="20" t="s">
        <v>278</v>
      </c>
      <c r="B28" s="22">
        <f>+'[1]Resumen Ejecución  2025'!B29+'[1]Resumen Ejecución  2025'!B94</f>
        <v>3851380</v>
      </c>
      <c r="C28" s="32">
        <f>+'[1]Resumen Ejecución  2025'!C29+'[1]Resumen Ejecución  2025'!C94</f>
        <v>1385390.55</v>
      </c>
      <c r="D28" s="23">
        <f t="shared" ref="D28:D34" si="2">B28-C28</f>
        <v>2465989.4500000002</v>
      </c>
      <c r="E28" s="46"/>
    </row>
    <row r="29" spans="1:5" ht="15" x14ac:dyDescent="0.25">
      <c r="A29" s="38" t="s">
        <v>279</v>
      </c>
      <c r="B29" s="34">
        <f>+'[1]Resumen Ejecución  2025'!B30+'[1]Ejecución Fondo 102'!E77</f>
        <v>356000</v>
      </c>
      <c r="C29" s="35">
        <f>+'[1]Resumen Ejecución  2025'!C30+'[1]Resumen Ejecución  2025'!C95</f>
        <v>272827.8</v>
      </c>
      <c r="D29" s="36">
        <f t="shared" si="2"/>
        <v>83172.200000000012</v>
      </c>
      <c r="E29" s="47"/>
    </row>
    <row r="30" spans="1:5" ht="15" x14ac:dyDescent="0.25">
      <c r="A30" s="38" t="s">
        <v>280</v>
      </c>
      <c r="B30" s="34">
        <f>+'[1]Resumen Ejecución  2025'!B96+'[1]Resumen Ejecución  2025'!B31</f>
        <v>647720</v>
      </c>
      <c r="C30" s="35">
        <f>+'[1]Resumen Ejecución  2025'!C31+'[1]Resumen Ejecución  2025'!C96</f>
        <v>245982.15999999997</v>
      </c>
      <c r="D30" s="36">
        <f t="shared" si="2"/>
        <v>401737.84</v>
      </c>
      <c r="E30" s="47"/>
    </row>
    <row r="31" spans="1:5" ht="15" x14ac:dyDescent="0.25">
      <c r="A31" s="38" t="s">
        <v>281</v>
      </c>
      <c r="B31" s="34">
        <f>+'[1]Resumen Ejecución  2025'!B32+'[1]Resumen Ejecución  2025'!B97</f>
        <v>1117003</v>
      </c>
      <c r="C31" s="35">
        <f>+'[1]Resumen Ejecución  2025'!C97+'[1]Resumen Ejecución  2025'!C32</f>
        <v>524156</v>
      </c>
      <c r="D31" s="36">
        <f>B31-C31</f>
        <v>592847</v>
      </c>
      <c r="E31" s="47"/>
    </row>
    <row r="32" spans="1:5" ht="15" x14ac:dyDescent="0.25">
      <c r="A32" s="38" t="s">
        <v>282</v>
      </c>
      <c r="B32" s="34">
        <f>+'[1]Resumen Ejecución  2025'!B33+'[1]Resumen Ejecución  2025'!B98</f>
        <v>84550</v>
      </c>
      <c r="C32" s="35">
        <f>+'[1]Resumen Ejecución  2025'!C33+'[1]Resumen Ejecución  2025'!C98</f>
        <v>63666.9</v>
      </c>
      <c r="D32" s="36">
        <f>B32-C32</f>
        <v>20883.099999999999</v>
      </c>
      <c r="E32" s="47"/>
    </row>
    <row r="33" spans="1:7" ht="15" x14ac:dyDescent="0.25">
      <c r="A33" s="38" t="s">
        <v>283</v>
      </c>
      <c r="B33" s="34">
        <f>+'[1]Resumen Ejecución  2025'!B99+'[1]Resumen Ejecución  2025'!B34</f>
        <v>12768134</v>
      </c>
      <c r="C33" s="35">
        <f>+'[1]Resumen Ejecución  2025'!C99+'[1]Resumen Ejecución  2025'!C34</f>
        <v>5212286.5600000005</v>
      </c>
      <c r="D33" s="36">
        <f t="shared" si="2"/>
        <v>7555847.4399999995</v>
      </c>
      <c r="E33" s="47"/>
    </row>
    <row r="34" spans="1:7" thickBot="1" x14ac:dyDescent="0.3">
      <c r="A34" s="41" t="s">
        <v>284</v>
      </c>
      <c r="B34" s="42">
        <f>+'[1]Resumen Ejecución  2025'!B35+'[1]Resumen Ejecución  2025'!B100</f>
        <v>4482439.01</v>
      </c>
      <c r="C34" s="43">
        <f>+'[1]Resumen Ejecución  2025'!C35+'[1]Resumen Ejecución  2025'!C100</f>
        <v>2499637.4900000002</v>
      </c>
      <c r="D34" s="44">
        <f t="shared" si="2"/>
        <v>1982801.5199999996</v>
      </c>
      <c r="E34" s="48"/>
    </row>
    <row r="35" spans="1:7" thickBot="1" x14ac:dyDescent="0.3">
      <c r="A35" s="49" t="s">
        <v>285</v>
      </c>
      <c r="B35" s="17">
        <f>SUM(B36:B43)</f>
        <v>21921210</v>
      </c>
      <c r="C35" s="17">
        <f>SUM(C36:C43)</f>
        <v>3362076.5999999996</v>
      </c>
      <c r="D35" s="17">
        <f>SUM(D36:D43)</f>
        <v>18559133.399999999</v>
      </c>
      <c r="E35" s="50">
        <f>C35/B35</f>
        <v>0.15337094074642776</v>
      </c>
    </row>
    <row r="36" spans="1:7" ht="15" x14ac:dyDescent="0.25">
      <c r="A36" s="51" t="s">
        <v>286</v>
      </c>
      <c r="B36" s="22">
        <f>+'[1]Resumen Ejecución  2025'!B102+'[1]Resumen Ejecución  2025'!B39</f>
        <v>1858210</v>
      </c>
      <c r="C36" s="22">
        <f>+'[1]Resumen Ejecución  2025'!C39+'[1]Resumen Ejecución  2025'!C102</f>
        <v>1352153.49</v>
      </c>
      <c r="D36" s="52">
        <f>B36-C36</f>
        <v>506056.51</v>
      </c>
      <c r="E36" s="53"/>
    </row>
    <row r="37" spans="1:7" ht="30" x14ac:dyDescent="0.25">
      <c r="A37" s="54" t="s">
        <v>287</v>
      </c>
      <c r="B37" s="42">
        <f>+'[1]Resumen Ejecución  2025'!B40+'[1]Resumen Ejecución  2025'!B103</f>
        <v>206000</v>
      </c>
      <c r="C37" s="42">
        <f>+'[1]Resumen Ejecución  2025'!C40+'[1]Resumen Ejecución  2025'!C103</f>
        <v>35999.980000000003</v>
      </c>
      <c r="D37" s="55">
        <f>B37-C37</f>
        <v>170000.02</v>
      </c>
      <c r="E37" s="56"/>
    </row>
    <row r="38" spans="1:7" ht="15" hidden="1" x14ac:dyDescent="0.25">
      <c r="A38" s="54" t="s">
        <v>288</v>
      </c>
      <c r="B38" s="42">
        <f>+'[1]Resumen Ejecución  2025'!B41</f>
        <v>391000</v>
      </c>
      <c r="C38" s="42">
        <f>+'[1]Resumen Ejecución  2025'!C41</f>
        <v>0</v>
      </c>
      <c r="D38" s="42">
        <f>B38-C38</f>
        <v>391000</v>
      </c>
      <c r="E38" s="56"/>
    </row>
    <row r="39" spans="1:7" ht="15" customHeight="1" x14ac:dyDescent="0.25">
      <c r="A39" s="57" t="s">
        <v>289</v>
      </c>
      <c r="B39" s="42">
        <f>+'[1]Resumen Ejecución  2025'!B104+'[1]Resumen Ejecución  2025'!B42</f>
        <v>12900000</v>
      </c>
      <c r="C39" s="42">
        <f>+'[1]Resumen Ejecución  2025'!C42+'[1]Resumen Ejecución  2025'!C104</f>
        <v>0</v>
      </c>
      <c r="D39" s="58">
        <f>B39-C39</f>
        <v>12900000</v>
      </c>
      <c r="E39" s="56"/>
    </row>
    <row r="40" spans="1:7" ht="15" x14ac:dyDescent="0.25">
      <c r="A40" s="57" t="s">
        <v>290</v>
      </c>
      <c r="B40" s="59">
        <f>+'[1]Resumen Ejecución  2025'!B43+'[1]Resumen Ejecución  2025'!B105</f>
        <v>1082000</v>
      </c>
      <c r="C40" s="59">
        <f>+'[1]Resumen Ejecución  2025'!C43+'[1]Resumen Ejecución  2025'!C105</f>
        <v>139988.12</v>
      </c>
      <c r="D40" s="58">
        <f t="shared" ref="D40:D43" si="3">B40-C40</f>
        <v>942011.88</v>
      </c>
      <c r="E40" s="56"/>
    </row>
    <row r="41" spans="1:7" ht="13.5" customHeight="1" x14ac:dyDescent="0.25">
      <c r="A41" s="57" t="s">
        <v>291</v>
      </c>
      <c r="B41" s="59">
        <f>+'[1]Resumen Ejecución  2025'!B44+'[1]Resumen Ejecución  2025'!B106</f>
        <v>234000</v>
      </c>
      <c r="C41" s="59">
        <f>+'[1]Resumen Ejecución  2025'!C44+'[1]Resumen Ejecución  2025'!C106</f>
        <v>233935.01</v>
      </c>
      <c r="D41" s="42">
        <f t="shared" si="3"/>
        <v>64.989999999990687</v>
      </c>
      <c r="E41" s="60"/>
    </row>
    <row r="42" spans="1:7" thickBot="1" x14ac:dyDescent="0.3">
      <c r="A42" s="57" t="s">
        <v>292</v>
      </c>
      <c r="B42" s="59">
        <f>+'[1]Resumen Ejecución  2025'!B45+'[1]Resumen Ejecución  2025'!B107</f>
        <v>5250000</v>
      </c>
      <c r="C42" s="59">
        <f>+'[1]Resumen Ejecución  2025'!C45+'[1]Resumen Ejecución  2025'!C107</f>
        <v>1600000</v>
      </c>
      <c r="D42" s="58">
        <f t="shared" si="3"/>
        <v>3650000</v>
      </c>
      <c r="E42" s="60"/>
    </row>
    <row r="43" spans="1:7" hidden="1" thickBot="1" x14ac:dyDescent="0.3">
      <c r="A43" s="61" t="s">
        <v>293</v>
      </c>
      <c r="B43" s="62">
        <f>+'[1]Resumen Ejecución  2025'!B46</f>
        <v>0</v>
      </c>
      <c r="C43" s="62">
        <f>+'[1]Resumen Ejecución  2025'!C46</f>
        <v>0</v>
      </c>
      <c r="D43" s="63">
        <f t="shared" si="3"/>
        <v>0</v>
      </c>
      <c r="E43" s="60"/>
    </row>
    <row r="44" spans="1:7" ht="21" hidden="1" customHeight="1" thickBot="1" x14ac:dyDescent="0.3">
      <c r="A44" s="49" t="s">
        <v>294</v>
      </c>
      <c r="B44" s="17">
        <f>+B45</f>
        <v>0</v>
      </c>
      <c r="C44" s="17">
        <f>+C45</f>
        <v>0</v>
      </c>
      <c r="D44" s="17">
        <f>+D45</f>
        <v>0</v>
      </c>
      <c r="E44" s="50"/>
    </row>
    <row r="45" spans="1:7" ht="31.5" hidden="1" customHeight="1" thickBot="1" x14ac:dyDescent="0.3">
      <c r="A45" s="57" t="s">
        <v>295</v>
      </c>
      <c r="B45" s="64">
        <f>+'[1]Resumen Ejecución  2025'!B109</f>
        <v>0</v>
      </c>
      <c r="C45" s="64">
        <f>+'[1]Resumen Ejecución  2025'!C109</f>
        <v>0</v>
      </c>
      <c r="D45" s="65">
        <f>+B45-C45</f>
        <v>0</v>
      </c>
      <c r="E45" s="66"/>
    </row>
    <row r="46" spans="1:7" ht="19.5" customHeight="1" thickBot="1" x14ac:dyDescent="0.3">
      <c r="A46" s="67" t="s">
        <v>296</v>
      </c>
      <c r="B46" s="68">
        <f>B11+B17+B27+B35+B44</f>
        <v>305739216</v>
      </c>
      <c r="C46" s="68">
        <f>C11+C17+C27+C35+C44</f>
        <v>119953090.10999998</v>
      </c>
      <c r="D46" s="68">
        <f>D11+D17+D27+D35+D44</f>
        <v>185786125.89000005</v>
      </c>
      <c r="E46" s="69">
        <f>+C46/B46</f>
        <v>0.39233792667931738</v>
      </c>
    </row>
    <row r="47" spans="1:7" ht="15.75" customHeight="1" thickBot="1" x14ac:dyDescent="0.3">
      <c r="A47" s="70"/>
      <c r="B47" s="71"/>
      <c r="C47" s="71"/>
      <c r="D47" s="71"/>
      <c r="E47" s="72"/>
      <c r="G47" s="1" t="s">
        <v>252</v>
      </c>
    </row>
    <row r="48" spans="1:7" ht="18" customHeight="1" x14ac:dyDescent="0.25">
      <c r="A48" s="73" t="str">
        <f>+A11</f>
        <v xml:space="preserve">2.1-Remuneraciones y Contribuciones </v>
      </c>
      <c r="B48" s="74">
        <f>+B11</f>
        <v>201540328.24000001</v>
      </c>
      <c r="C48" s="74">
        <f>+C11</f>
        <v>85430006.609999985</v>
      </c>
      <c r="D48" s="74">
        <f>+D11</f>
        <v>116110321.63000003</v>
      </c>
      <c r="E48" s="75">
        <f>+C48/B48</f>
        <v>0.42388541963803633</v>
      </c>
    </row>
    <row r="49" spans="1:5" ht="18" customHeight="1" x14ac:dyDescent="0.25">
      <c r="A49" s="76" t="str">
        <f>+A17</f>
        <v xml:space="preserve">2.2-Contratación de Servicios </v>
      </c>
      <c r="B49" s="77">
        <f>+B17</f>
        <v>58970451.75</v>
      </c>
      <c r="C49" s="77">
        <f>+C17</f>
        <v>20957059.439999998</v>
      </c>
      <c r="D49" s="77">
        <f>+D17</f>
        <v>38013392.309999995</v>
      </c>
      <c r="E49" s="78">
        <f>+C49/B49</f>
        <v>0.35538237910819459</v>
      </c>
    </row>
    <row r="50" spans="1:5" ht="18" customHeight="1" x14ac:dyDescent="0.25">
      <c r="A50" s="79" t="str">
        <f>+A27</f>
        <v xml:space="preserve">2.3-Materiales y Suministros </v>
      </c>
      <c r="B50" s="77">
        <f>+B27</f>
        <v>23307226.009999998</v>
      </c>
      <c r="C50" s="77">
        <f>+C27</f>
        <v>10203947.460000001</v>
      </c>
      <c r="D50" s="77">
        <f>+D27</f>
        <v>13103278.549999999</v>
      </c>
      <c r="E50" s="78">
        <f t="shared" ref="E50" si="4">+C50/B50</f>
        <v>0.43780188408616205</v>
      </c>
    </row>
    <row r="51" spans="1:5" ht="18" customHeight="1" thickBot="1" x14ac:dyDescent="0.3">
      <c r="A51" s="79" t="str">
        <f>+A35</f>
        <v>2.6-Bienes Muebles, Inmuebles e Intangibles</v>
      </c>
      <c r="B51" s="77">
        <f>+B35</f>
        <v>21921210</v>
      </c>
      <c r="C51" s="77">
        <f>+C35</f>
        <v>3362076.5999999996</v>
      </c>
      <c r="D51" s="77">
        <f>+D35</f>
        <v>18559133.399999999</v>
      </c>
      <c r="E51" s="78">
        <f>+C51/B51</f>
        <v>0.15337094074642776</v>
      </c>
    </row>
    <row r="52" spans="1:5" ht="24.75" hidden="1" customHeight="1" thickBot="1" x14ac:dyDescent="0.3">
      <c r="A52" s="80" t="s">
        <v>294</v>
      </c>
      <c r="B52" s="81">
        <f>+B44</f>
        <v>0</v>
      </c>
      <c r="C52" s="82">
        <f>+C44</f>
        <v>0</v>
      </c>
      <c r="D52" s="82">
        <f>+D44</f>
        <v>0</v>
      </c>
      <c r="E52" s="78">
        <v>0</v>
      </c>
    </row>
    <row r="53" spans="1:5" ht="16.5" customHeight="1" thickBot="1" x14ac:dyDescent="0.3">
      <c r="A53" s="83" t="s">
        <v>297</v>
      </c>
      <c r="B53" s="84">
        <f>SUM(B48:B52)</f>
        <v>305739216</v>
      </c>
      <c r="C53" s="84">
        <f t="shared" ref="C53" si="5">SUM(C48:C52)</f>
        <v>119953090.10999998</v>
      </c>
      <c r="D53" s="84">
        <f>SUM(D48:D52)</f>
        <v>185786125.89000005</v>
      </c>
      <c r="E53" s="85">
        <f>+C53/B53</f>
        <v>0.39233792667931738</v>
      </c>
    </row>
    <row r="54" spans="1:5" ht="10.5" customHeight="1" x14ac:dyDescent="0.25">
      <c r="A54" s="86" t="s">
        <v>298</v>
      </c>
    </row>
    <row r="55" spans="1:5" ht="10.5" customHeight="1" x14ac:dyDescent="0.25">
      <c r="A55" s="87" t="s">
        <v>299</v>
      </c>
    </row>
    <row r="56" spans="1:5" ht="12.75" customHeight="1" x14ac:dyDescent="0.25">
      <c r="A56" s="1"/>
    </row>
    <row r="57" spans="1:5" ht="12.75" customHeight="1" x14ac:dyDescent="0.25"/>
    <row r="58" spans="1:5" ht="15" x14ac:dyDescent="0.25"/>
    <row r="59" spans="1:5" x14ac:dyDescent="0.25">
      <c r="A59" s="88" t="s">
        <v>300</v>
      </c>
    </row>
    <row r="60" spans="1:5" x14ac:dyDescent="0.25">
      <c r="A60" s="88" t="s">
        <v>301</v>
      </c>
    </row>
    <row r="61" spans="1:5" ht="15" x14ac:dyDescent="0.25"/>
    <row r="62" spans="1:5" ht="15" x14ac:dyDescent="0.25"/>
    <row r="63" spans="1:5" ht="15" x14ac:dyDescent="0.25"/>
    <row r="64" spans="1:5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15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15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</sheetData>
  <mergeCells count="5">
    <mergeCell ref="A3:E3"/>
    <mergeCell ref="A5:E5"/>
    <mergeCell ref="A6:E6"/>
    <mergeCell ref="A7:E7"/>
    <mergeCell ref="D9:E9"/>
  </mergeCells>
  <printOptions horizontalCentered="1" verticalCentered="1"/>
  <pageMargins left="0.25" right="0.25" top="0" bottom="0.25" header="0" footer="0.3"/>
  <pageSetup scale="80" orientation="portrait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Est. Situación Financiera</vt:lpstr>
      <vt:lpstr>II.Est. Rendimiento Financiero</vt:lpstr>
      <vt:lpstr>III.Est. De Cambio</vt:lpstr>
      <vt:lpstr>IV.Est. Flujo Efectivo</vt:lpstr>
      <vt:lpstr>Notas</vt:lpstr>
      <vt:lpstr>Est. Comparación</vt:lpstr>
      <vt:lpstr>Ejecución Consolidada  2025</vt:lpstr>
      <vt:lpstr>Notas!Área_de_impresión</vt:lpstr>
      <vt:lpstr>'Ejecución Consolidada  2025'!Títulos_a_imprimir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Eloida Núñez</dc:creator>
  <cp:lastModifiedBy>Omaira Rodriguez</cp:lastModifiedBy>
  <cp:lastPrinted>2025-07-11T14:39:56Z</cp:lastPrinted>
  <dcterms:created xsi:type="dcterms:W3CDTF">2015-03-24T14:25:22Z</dcterms:created>
  <dcterms:modified xsi:type="dcterms:W3CDTF">2025-07-18T16:10:58Z</dcterms:modified>
</cp:coreProperties>
</file>