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División Financiera/CODOPESCA.-OAI.-Transparencia/OAI.-TRANSPARENCIA-2024/InformesFísicosFinancieros-2024/"/>
    </mc:Choice>
  </mc:AlternateContent>
  <xr:revisionPtr revIDLastSave="28" documentId="8_{C79B0DFD-41FB-4B3D-8F34-B380090C0470}" xr6:coauthVersionLast="47" xr6:coauthVersionMax="47" xr10:uidLastSave="{4297D636-BBC3-4710-A67F-B84ADE666F3B}"/>
  <bookViews>
    <workbookView xWindow="-108" yWindow="-108" windowWidth="23256" windowHeight="12456" tabRatio="939" activeTab="4" xr2:uid="{00000000-000D-0000-FFFF-FFFF00000000}"/>
  </bookViews>
  <sheets>
    <sheet name="Est. Situación Financiera" sheetId="23" r:id="rId1"/>
    <sheet name="Est. Rendimiento Financiero" sheetId="14" r:id="rId2"/>
    <sheet name="Est. De Cambio" sheetId="28" r:id="rId3"/>
    <sheet name="Est. Flujo Efectivo" sheetId="17" r:id="rId4"/>
    <sheet name="Notas" sheetId="18" r:id="rId5"/>
    <sheet name="Est. Comparación" sheetId="20" r:id="rId6"/>
    <sheet name="EJECUCION 2024" sheetId="32" r:id="rId7"/>
  </sheets>
  <definedNames>
    <definedName name="_xlnm.Print_Titles" localSheetId="6">'EJECUCION 2024'!$1:$11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7" i="18" l="1"/>
  <c r="C33" i="17" l="1"/>
  <c r="C304" i="18"/>
  <c r="C28" i="28" l="1"/>
  <c r="C19" i="18" l="1"/>
  <c r="D36" i="17"/>
  <c r="D337" i="18" l="1"/>
  <c r="D23" i="17" l="1"/>
  <c r="D32" i="20"/>
  <c r="D28" i="20"/>
  <c r="D29" i="20"/>
  <c r="D27" i="20"/>
  <c r="D26" i="20" l="1"/>
  <c r="D17" i="20"/>
  <c r="G22" i="20"/>
  <c r="G23" i="20"/>
  <c r="G24" i="20"/>
  <c r="G25" i="20"/>
  <c r="D51" i="23" l="1"/>
  <c r="C21" i="28" l="1"/>
  <c r="F32" i="20" l="1"/>
  <c r="F36" i="20"/>
  <c r="F30" i="20"/>
  <c r="F31" i="20"/>
  <c r="E52" i="23" l="1"/>
  <c r="E28" i="14" l="1"/>
  <c r="Q93" i="32" l="1"/>
  <c r="P93" i="32"/>
  <c r="O93" i="32"/>
  <c r="N93" i="32"/>
  <c r="M93" i="32"/>
  <c r="L93" i="32"/>
  <c r="K93" i="32"/>
  <c r="J93" i="32"/>
  <c r="I93" i="32"/>
  <c r="H93" i="32"/>
  <c r="G93" i="32"/>
  <c r="F93" i="32"/>
  <c r="E93" i="32"/>
  <c r="D93" i="32"/>
  <c r="C93" i="32"/>
  <c r="B93" i="32"/>
  <c r="Q77" i="32"/>
  <c r="P77" i="32"/>
  <c r="O77" i="32"/>
  <c r="N77" i="32"/>
  <c r="M77" i="32"/>
  <c r="L77" i="32"/>
  <c r="K77" i="32"/>
  <c r="J77" i="32"/>
  <c r="I77" i="32"/>
  <c r="H77" i="32"/>
  <c r="G77" i="32"/>
  <c r="F77" i="32"/>
  <c r="E77" i="32"/>
  <c r="D77" i="32"/>
  <c r="C77" i="32"/>
  <c r="B77" i="32"/>
  <c r="Q71" i="32"/>
  <c r="P71" i="32"/>
  <c r="O71" i="32"/>
  <c r="N71" i="32"/>
  <c r="M71" i="32"/>
  <c r="L71" i="32"/>
  <c r="K71" i="32"/>
  <c r="J71" i="32"/>
  <c r="I71" i="32"/>
  <c r="H71" i="32"/>
  <c r="G71" i="32"/>
  <c r="F71" i="32"/>
  <c r="E71" i="32"/>
  <c r="D71" i="32"/>
  <c r="C71" i="32"/>
  <c r="B71" i="32"/>
  <c r="Q66" i="32"/>
  <c r="P66" i="32"/>
  <c r="O66" i="32"/>
  <c r="N66" i="32"/>
  <c r="M66" i="32"/>
  <c r="L66" i="32"/>
  <c r="K66" i="32"/>
  <c r="J66" i="32"/>
  <c r="I66" i="32"/>
  <c r="H66" i="32"/>
  <c r="G66" i="32"/>
  <c r="F66" i="32"/>
  <c r="E66" i="32"/>
  <c r="D66" i="32"/>
  <c r="C66" i="32"/>
  <c r="B66" i="32"/>
  <c r="Q65" i="32"/>
  <c r="Q64" i="32"/>
  <c r="Q63" i="32"/>
  <c r="Q62" i="32"/>
  <c r="Q61" i="32"/>
  <c r="Q60" i="32"/>
  <c r="Q59" i="32"/>
  <c r="Q58" i="32"/>
  <c r="Q57" i="32"/>
  <c r="Q56" i="32" s="1"/>
  <c r="P56" i="32"/>
  <c r="O56" i="32"/>
  <c r="N56" i="32"/>
  <c r="M56" i="32"/>
  <c r="L56" i="32"/>
  <c r="K56" i="32"/>
  <c r="K12" i="32" s="1"/>
  <c r="J56" i="32"/>
  <c r="I56" i="32"/>
  <c r="H56" i="32"/>
  <c r="G56" i="32"/>
  <c r="F56" i="32"/>
  <c r="E56" i="32"/>
  <c r="D56" i="32"/>
  <c r="D83" i="32" s="1"/>
  <c r="C56" i="32"/>
  <c r="C83" i="32" s="1"/>
  <c r="B56" i="32"/>
  <c r="Q48" i="32"/>
  <c r="P48" i="32"/>
  <c r="O48" i="32"/>
  <c r="N48" i="32"/>
  <c r="M48" i="32"/>
  <c r="L48" i="32"/>
  <c r="K48" i="32"/>
  <c r="J48" i="32"/>
  <c r="I48" i="32"/>
  <c r="H48" i="32"/>
  <c r="G48" i="32"/>
  <c r="F48" i="32"/>
  <c r="E48" i="32"/>
  <c r="D48" i="32"/>
  <c r="C48" i="32"/>
  <c r="B48" i="32"/>
  <c r="Q38" i="32"/>
  <c r="Q37" i="32"/>
  <c r="Q36" i="32"/>
  <c r="Q35" i="32"/>
  <c r="Q34" i="32"/>
  <c r="Q33" i="32"/>
  <c r="Q32" i="32"/>
  <c r="Q29" i="32" s="1"/>
  <c r="Q31" i="32"/>
  <c r="Q30" i="32"/>
  <c r="P29" i="32"/>
  <c r="P12" i="32" s="1"/>
  <c r="O29" i="32"/>
  <c r="N29" i="32"/>
  <c r="M29" i="32"/>
  <c r="L29" i="32"/>
  <c r="L12" i="32" s="1"/>
  <c r="K29" i="32"/>
  <c r="J29" i="32"/>
  <c r="I29" i="32"/>
  <c r="H29" i="32"/>
  <c r="H12" i="32" s="1"/>
  <c r="G29" i="32"/>
  <c r="F29" i="32"/>
  <c r="E29" i="32"/>
  <c r="D29" i="32"/>
  <c r="D12" i="32" s="1"/>
  <c r="C29" i="32"/>
  <c r="B29" i="32"/>
  <c r="Q28" i="32"/>
  <c r="Q27" i="32"/>
  <c r="Q26" i="32"/>
  <c r="Q25" i="32"/>
  <c r="Q24" i="32"/>
  <c r="Q23" i="32"/>
  <c r="Q22" i="32"/>
  <c r="Q21" i="32"/>
  <c r="Q20" i="32"/>
  <c r="P19" i="32"/>
  <c r="O19" i="32"/>
  <c r="O12" i="32" s="1"/>
  <c r="N19" i="32"/>
  <c r="N12" i="32" s="1"/>
  <c r="M19" i="32"/>
  <c r="M12" i="32" s="1"/>
  <c r="L19" i="32"/>
  <c r="K19" i="32"/>
  <c r="J19" i="32"/>
  <c r="I19" i="32"/>
  <c r="I12" i="32" s="1"/>
  <c r="H19" i="32"/>
  <c r="G19" i="32"/>
  <c r="G12" i="32" s="1"/>
  <c r="F19" i="32"/>
  <c r="F12" i="32" s="1"/>
  <c r="E19" i="32"/>
  <c r="Q19" i="32" s="1"/>
  <c r="D19" i="32"/>
  <c r="C19" i="32"/>
  <c r="B19" i="32"/>
  <c r="Q18" i="32"/>
  <c r="Q17" i="32"/>
  <c r="Q16" i="32"/>
  <c r="Q15" i="32"/>
  <c r="Q14" i="32"/>
  <c r="P13" i="32"/>
  <c r="P95" i="32" s="1"/>
  <c r="O13" i="32"/>
  <c r="O83" i="32" s="1"/>
  <c r="N13" i="32"/>
  <c r="N83" i="32" s="1"/>
  <c r="M13" i="32"/>
  <c r="M95" i="32" s="1"/>
  <c r="L13" i="32"/>
  <c r="L95" i="32" s="1"/>
  <c r="K13" i="32"/>
  <c r="K83" i="32" s="1"/>
  <c r="J13" i="32"/>
  <c r="J95" i="32" s="1"/>
  <c r="I13" i="32"/>
  <c r="I95" i="32" s="1"/>
  <c r="H13" i="32"/>
  <c r="H95" i="32" s="1"/>
  <c r="G13" i="32"/>
  <c r="G95" i="32" s="1"/>
  <c r="F13" i="32"/>
  <c r="F95" i="32" s="1"/>
  <c r="E13" i="32"/>
  <c r="Q13" i="32" s="1"/>
  <c r="D13" i="32"/>
  <c r="D95" i="32" s="1"/>
  <c r="C13" i="32"/>
  <c r="C12" i="32" s="1"/>
  <c r="B13" i="32"/>
  <c r="B12" i="32" s="1"/>
  <c r="Q95" i="32" l="1"/>
  <c r="Q83" i="32"/>
  <c r="C95" i="32"/>
  <c r="K95" i="32"/>
  <c r="L83" i="32"/>
  <c r="E12" i="32"/>
  <c r="E83" i="32"/>
  <c r="M83" i="32"/>
  <c r="E95" i="32"/>
  <c r="N95" i="32"/>
  <c r="B83" i="32"/>
  <c r="B95" i="32" s="1"/>
  <c r="J83" i="32"/>
  <c r="F83" i="32"/>
  <c r="O95" i="32"/>
  <c r="J12" i="32"/>
  <c r="H83" i="32"/>
  <c r="P83" i="32"/>
  <c r="G83" i="32"/>
  <c r="I83" i="32"/>
  <c r="Q12" i="32" l="1"/>
  <c r="C28" i="17" l="1"/>
  <c r="D192" i="18"/>
  <c r="C192" i="18"/>
  <c r="E101" i="18"/>
  <c r="D101" i="18"/>
  <c r="C101" i="18"/>
  <c r="F94" i="18"/>
  <c r="F93" i="18"/>
  <c r="F92" i="18"/>
  <c r="D91" i="18"/>
  <c r="C91" i="18"/>
  <c r="C95" i="18" s="1"/>
  <c r="F90" i="18"/>
  <c r="E95" i="18"/>
  <c r="E102" i="18" l="1"/>
  <c r="F91" i="18"/>
  <c r="F95" i="18" s="1"/>
  <c r="C102" i="18"/>
  <c r="F101" i="18"/>
  <c r="D95" i="18"/>
  <c r="D102" i="18" s="1"/>
  <c r="F102" i="18" l="1"/>
  <c r="C370" i="18" l="1"/>
  <c r="C28" i="18"/>
  <c r="D399" i="18" l="1"/>
  <c r="D370" i="18"/>
  <c r="D360" i="18"/>
  <c r="D312" i="18"/>
  <c r="D304" i="18"/>
  <c r="D264" i="18"/>
  <c r="D253" i="18"/>
  <c r="D173" i="18"/>
  <c r="D66" i="18"/>
  <c r="D39" i="18"/>
  <c r="D28" i="18"/>
  <c r="D19" i="18"/>
  <c r="D28" i="17"/>
  <c r="E18" i="14"/>
  <c r="E35" i="14" s="1"/>
  <c r="E53" i="23" l="1"/>
  <c r="E35" i="23"/>
  <c r="E25" i="23"/>
  <c r="E26" i="23" s="1"/>
  <c r="E20" i="23"/>
  <c r="G26" i="28"/>
  <c r="C39" i="18"/>
  <c r="C399" i="18"/>
  <c r="C360" i="18"/>
  <c r="C31" i="17" l="1"/>
  <c r="F21" i="28"/>
  <c r="G25" i="28"/>
  <c r="G24" i="28"/>
  <c r="G23" i="28"/>
  <c r="E21" i="28"/>
  <c r="E28" i="28" s="1"/>
  <c r="D21" i="28"/>
  <c r="D28" i="28" s="1"/>
  <c r="G20" i="28"/>
  <c r="G19" i="28"/>
  <c r="G18" i="28"/>
  <c r="G17" i="28"/>
  <c r="G21" i="28" l="1"/>
  <c r="D28" i="14"/>
  <c r="G373" i="18" l="1"/>
  <c r="I373" i="18" s="1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C148" i="18" l="1"/>
  <c r="C378" i="18"/>
  <c r="C344" i="18"/>
  <c r="C312" i="18"/>
  <c r="E19" i="20" s="1"/>
  <c r="C295" i="18"/>
  <c r="C287" i="18"/>
  <c r="C280" i="18"/>
  <c r="C272" i="18"/>
  <c r="C253" i="18"/>
  <c r="C242" i="18"/>
  <c r="C235" i="18"/>
  <c r="C228" i="18"/>
  <c r="C220" i="18"/>
  <c r="C213" i="18"/>
  <c r="C205" i="18"/>
  <c r="C197" i="18"/>
  <c r="C181" i="18"/>
  <c r="C173" i="18"/>
  <c r="C164" i="18"/>
  <c r="C156" i="18"/>
  <c r="C82" i="18"/>
  <c r="C75" i="18"/>
  <c r="C66" i="18"/>
  <c r="C58" i="18"/>
  <c r="C48" i="18"/>
  <c r="D44" i="23"/>
  <c r="D18" i="14" l="1"/>
  <c r="D35" i="14" s="1"/>
  <c r="E21" i="20"/>
  <c r="G21" i="20" s="1"/>
  <c r="D35" i="23"/>
  <c r="D20" i="23"/>
  <c r="G35" i="20"/>
  <c r="F35" i="20"/>
  <c r="G34" i="20"/>
  <c r="F34" i="20"/>
  <c r="G33" i="20"/>
  <c r="F33" i="20"/>
  <c r="G31" i="20"/>
  <c r="G30" i="20"/>
  <c r="G27" i="20"/>
  <c r="F27" i="20"/>
  <c r="E26" i="20"/>
  <c r="F24" i="20"/>
  <c r="F23" i="20"/>
  <c r="F22" i="20"/>
  <c r="G20" i="20"/>
  <c r="F20" i="20"/>
  <c r="G19" i="20"/>
  <c r="F19" i="20"/>
  <c r="G18" i="20"/>
  <c r="F18" i="20"/>
  <c r="E242" i="18"/>
  <c r="E235" i="18"/>
  <c r="E228" i="18"/>
  <c r="E220" i="18"/>
  <c r="E213" i="18"/>
  <c r="E205" i="18"/>
  <c r="E197" i="18"/>
  <c r="E164" i="18"/>
  <c r="D164" i="18"/>
  <c r="E156" i="18"/>
  <c r="D156" i="18"/>
  <c r="D82" i="18"/>
  <c r="D75" i="18"/>
  <c r="F21" i="20" l="1"/>
  <c r="E17" i="20"/>
  <c r="E36" i="20" s="1"/>
  <c r="D52" i="23"/>
  <c r="F28" i="28"/>
  <c r="D45" i="23"/>
  <c r="C23" i="17" l="1"/>
  <c r="G17" i="20"/>
  <c r="D53" i="23"/>
  <c r="G27" i="28"/>
  <c r="G28" i="28" s="1"/>
  <c r="D25" i="23"/>
  <c r="C36" i="17" l="1"/>
  <c r="D26" i="23"/>
  <c r="F29" i="20" l="1"/>
  <c r="G29" i="20"/>
  <c r="G32" i="20" l="1"/>
  <c r="D36" i="20" l="1"/>
  <c r="F28" i="20"/>
  <c r="G28" i="20"/>
  <c r="G26" i="20" l="1"/>
  <c r="G36" i="20" s="1"/>
  <c r="C264" i="18" l="1"/>
</calcChain>
</file>

<file path=xl/sharedStrings.xml><?xml version="1.0" encoding="utf-8"?>
<sst xmlns="http://schemas.openxmlformats.org/spreadsheetml/2006/main" count="410" uniqueCount="374">
  <si>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</si>
  <si>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</si>
  <si>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</si>
  <si>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</si>
  <si>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</si>
  <si>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</si>
  <si>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 Corrientes</t>
  </si>
  <si>
    <t>Total Pasivos Corrientes</t>
  </si>
  <si>
    <t>Total Pasivos</t>
  </si>
  <si>
    <t>  </t>
  </si>
  <si>
    <t>Total Pasivos y Patrimonio</t>
  </si>
  <si>
    <t>Transferencias de capital</t>
  </si>
  <si>
    <t>Total Ingresos</t>
  </si>
  <si>
    <t>Transferencias</t>
  </si>
  <si>
    <t>Total</t>
  </si>
  <si>
    <t>Pagos anticipados</t>
  </si>
  <si>
    <t>Beneficios a empleados a corto plazo</t>
  </si>
  <si>
    <t>Ingresos por transacciones con contraprestación</t>
  </si>
  <si>
    <t>Impuestos</t>
  </si>
  <si>
    <t>Recargos, multas y otros ingresos</t>
  </si>
  <si>
    <t>Sueldos, salarios y beneficios a empleados</t>
  </si>
  <si>
    <t>Subvenciones y otros pagos por transferencias</t>
  </si>
  <si>
    <t>Suministro y material para consumo</t>
  </si>
  <si>
    <t>Gastos de depreciación y amortización</t>
  </si>
  <si>
    <t>Deterioro del valor de propiedad, planta y equipo</t>
  </si>
  <si>
    <t>Otros gastos</t>
  </si>
  <si>
    <t>Total gastos</t>
  </si>
  <si>
    <t>Ganancia (pérdida) por diferencia cambiaria</t>
  </si>
  <si>
    <t>Participación en resultado de asociadas</t>
  </si>
  <si>
    <t>Resultado del período (ahorro / desahorro)</t>
  </si>
  <si>
    <t>Pasivos </t>
  </si>
  <si>
    <t>Pensiones (Nota 28)</t>
  </si>
  <si>
    <t>Cuentas por pagar a largo plazo (Nota 30)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</si>
  <si>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</si>
  <si>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</si>
  <si>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</si>
  <si>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</si>
  <si>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 xml:space="preserve">Otros pasivos no corrientes (Nota 35)  </t>
  </si>
  <si>
    <t xml:space="preserve">Capital </t>
  </si>
  <si>
    <t>Reservas</t>
  </si>
  <si>
    <t>Resultados positivos (ahorro) / negativo (desahorro)</t>
  </si>
  <si>
    <t>Resultado acumulado</t>
  </si>
  <si>
    <t>Cobros por subvenciones, transferencias, y otras asignaciones</t>
  </si>
  <si>
    <t xml:space="preserve">Pagos a trabajadores o en beneficio de ellos </t>
  </si>
  <si>
    <t>Pagos por contribución a la seguridad social</t>
  </si>
  <si>
    <t>Pagos de pensiones y jubilaciones</t>
  </si>
  <si>
    <t xml:space="preserve">Pagos a proveedores </t>
  </si>
  <si>
    <t>Otros pagos</t>
  </si>
  <si>
    <t>Pagos por adquisición de propiedad, planta y equipo</t>
  </si>
  <si>
    <t>Efectivo y equivalentes de efectivo</t>
  </si>
  <si>
    <t>Inventarios</t>
  </si>
  <si>
    <t>Otros activos corrientes</t>
  </si>
  <si>
    <t>Cuentas por cobar a largo plazo</t>
  </si>
  <si>
    <t>Documentos por cobrar</t>
  </si>
  <si>
    <t>Inversiones a largo plazo</t>
  </si>
  <si>
    <t>Otros activos financieros</t>
  </si>
  <si>
    <t>Propiedad, planta y equipo neto</t>
  </si>
  <si>
    <t>Maquinarias y Equipos</t>
  </si>
  <si>
    <t>Mobiliarios y Equipos de Oficinas</t>
  </si>
  <si>
    <t>Equipos de Transporte y Otros</t>
  </si>
  <si>
    <t>Adiciones</t>
  </si>
  <si>
    <t>Superávit revaluación</t>
  </si>
  <si>
    <t>Retiros</t>
  </si>
  <si>
    <t>Saldo al Final del Período</t>
  </si>
  <si>
    <t>Cargo del período</t>
  </si>
  <si>
    <t>Saldo al final del período</t>
  </si>
  <si>
    <t>Activos intangibles</t>
  </si>
  <si>
    <t>Otros activos no financieros</t>
  </si>
  <si>
    <t>Sobregiro bancario</t>
  </si>
  <si>
    <t>Cuentas por pagar a corto plazo</t>
  </si>
  <si>
    <t>Préstamos a corto plazo</t>
  </si>
  <si>
    <t>Parte corriente de préstamos a largo plazo</t>
  </si>
  <si>
    <t>Retenciones y acumulaciones por pagar</t>
  </si>
  <si>
    <t>Provisiones a corto plazo</t>
  </si>
  <si>
    <t>Pensiones</t>
  </si>
  <si>
    <t>Otros pasivos corrientes</t>
  </si>
  <si>
    <t>Cuentas por pagar largo plazo</t>
  </si>
  <si>
    <t>Préstamos a largo plazo</t>
  </si>
  <si>
    <t xml:space="preserve"> Instrumentos de deuda</t>
  </si>
  <si>
    <t>Provisiones a largo plazo</t>
  </si>
  <si>
    <t>Beneficios a empleados largo plazo</t>
  </si>
  <si>
    <t>Activos Netos / Patrimonio</t>
  </si>
  <si>
    <t>Ingresos por transacciones con contraprestaciones</t>
  </si>
  <si>
    <t>Transferencias y donaciones</t>
  </si>
  <si>
    <t>Suministros y materiales para consumo</t>
  </si>
  <si>
    <t>Deterioro al valor de la propiedad, planta y equipo</t>
  </si>
  <si>
    <t>Gastos Financieros</t>
  </si>
  <si>
    <t>Compromisos y contingencias</t>
  </si>
  <si>
    <t>Presupuestado Reformado (A)</t>
  </si>
  <si>
    <t>Presupuesto Ejecutado (B)</t>
  </si>
  <si>
    <t>% de Ejecución (C=B/A)</t>
  </si>
  <si>
    <t>Variación              (D=A-B)</t>
  </si>
  <si>
    <t>Ingresos totales</t>
  </si>
  <si>
    <t>1.1</t>
  </si>
  <si>
    <t>Impuestos y Arbitrios Municipales</t>
  </si>
  <si>
    <t>1.4</t>
  </si>
  <si>
    <t>Transferencias Corrientes</t>
  </si>
  <si>
    <t xml:space="preserve">Trasferencia de Capital </t>
  </si>
  <si>
    <t>Otros Ingresos / Ingresos por Contraprestación</t>
  </si>
  <si>
    <t>1.7</t>
  </si>
  <si>
    <t>Activos No Financieros / Ventas de Activos No Financieros</t>
  </si>
  <si>
    <t>Pasivos Financieros</t>
  </si>
  <si>
    <t>Fondos de Terceros</t>
  </si>
  <si>
    <t>Gastos totales</t>
  </si>
  <si>
    <t>2.1</t>
  </si>
  <si>
    <t>2.2</t>
  </si>
  <si>
    <t>2.3</t>
  </si>
  <si>
    <t>Materiales y Suministros</t>
  </si>
  <si>
    <t>2.4</t>
  </si>
  <si>
    <t>2.5</t>
  </si>
  <si>
    <t>2.6</t>
  </si>
  <si>
    <t>2.7</t>
  </si>
  <si>
    <t>Activos  Financieros</t>
  </si>
  <si>
    <t>2.8</t>
  </si>
  <si>
    <t>2.9</t>
  </si>
  <si>
    <t xml:space="preserve">Gastos Financieros </t>
  </si>
  <si>
    <t xml:space="preserve">Total activos netos / patrimonio </t>
  </si>
  <si>
    <t>Inventario de consumo</t>
  </si>
  <si>
    <t>Seguros de Vehículos</t>
  </si>
  <si>
    <t>Viáticos pendientes de pago</t>
  </si>
  <si>
    <t>Sueldos</t>
  </si>
  <si>
    <t>Compensación</t>
  </si>
  <si>
    <t>Alimentos y Productos Agroforestales</t>
  </si>
  <si>
    <t>Combustibles, Lubricantes y Productos Químicos</t>
  </si>
  <si>
    <t>Productos de Cuero, Caucho y Plástico</t>
  </si>
  <si>
    <t xml:space="preserve">Gasto de depreciación </t>
  </si>
  <si>
    <t>Vacaciones</t>
  </si>
  <si>
    <t>Textiles y Vestuarios</t>
  </si>
  <si>
    <t>Productos de Papel, Cartón e Impresos</t>
  </si>
  <si>
    <t>Producto de Minerias y Metalicos</t>
  </si>
  <si>
    <t>Productos y Utiles Varios</t>
  </si>
  <si>
    <t>Desvinculación</t>
  </si>
  <si>
    <t>Maquinarias, Otros equipos y Herramientas</t>
  </si>
  <si>
    <t>Edesur Dominicana S A</t>
  </si>
  <si>
    <t>Empresa Distribuidora De Electricidad Del Este S A (EDEESTE)</t>
  </si>
  <si>
    <t>Envio Expreso DWN, SRL</t>
  </si>
  <si>
    <t>Depósito Alquileres</t>
  </si>
  <si>
    <t>Activos Biológicos</t>
  </si>
  <si>
    <t>Estado de Situación Financiera</t>
  </si>
  <si>
    <t>(Valores en RD$)</t>
  </si>
  <si>
    <t>Estado De Rendimiento Financiero</t>
  </si>
  <si>
    <t>Estado de Flujo de Efectivo</t>
  </si>
  <si>
    <t>Estado de Comparación de los Importes Presupuestados y Realizados</t>
  </si>
  <si>
    <t>Presupuesto sobre la Base de Efectivo</t>
  </si>
  <si>
    <t>(Clasificación de Ingresos y Gastos por Objeto)</t>
  </si>
  <si>
    <t>Resultado financiero (1-2)</t>
  </si>
  <si>
    <t xml:space="preserve">Ingresos </t>
  </si>
  <si>
    <t>Nota</t>
  </si>
  <si>
    <t xml:space="preserve">Gastos </t>
  </si>
  <si>
    <t xml:space="preserve">Beneficios a empleados a corto plazo </t>
  </si>
  <si>
    <t xml:space="preserve">Propiedad, Planta y equipo neto </t>
  </si>
  <si>
    <t xml:space="preserve">Pagos anticipados </t>
  </si>
  <si>
    <t xml:space="preserve">Inventarios </t>
  </si>
  <si>
    <t xml:space="preserve">Efectivo y equivalente de efectivo </t>
  </si>
  <si>
    <t>1.5</t>
  </si>
  <si>
    <t>Depreciación acumulada al inicio del período</t>
  </si>
  <si>
    <t>Mobiliario y Equipo</t>
  </si>
  <si>
    <t>Servicios Básicos</t>
  </si>
  <si>
    <t>Publicidad, Impresión y Encuadernación</t>
  </si>
  <si>
    <t>Viáticos</t>
  </si>
  <si>
    <t>Transporte y Almacenaje</t>
  </si>
  <si>
    <t>Alquileres y Rentas</t>
  </si>
  <si>
    <t>Seguros</t>
  </si>
  <si>
    <t>Servicios de Conservaciones, Reparaciones</t>
  </si>
  <si>
    <t>Otros Servicios no incluidos en conceptos anteriores</t>
  </si>
  <si>
    <t>Otras Contrataciones de Servicios</t>
  </si>
  <si>
    <t>Cuenta Operativa Interinstitucional-BanReservas (Cuenta Receptora-No.2400119931)</t>
  </si>
  <si>
    <t>Cuenta Única del Tesoro (BR0100101000)</t>
  </si>
  <si>
    <t>Cuenta Única del Tesoro (BR0100103000)</t>
  </si>
  <si>
    <t xml:space="preserve">Activos Netos/Patrimonio </t>
  </si>
  <si>
    <t xml:space="preserve">Otros pasivos corrientes </t>
  </si>
  <si>
    <t>-</t>
  </si>
  <si>
    <t>Pasivos no corrientes</t>
  </si>
  <si>
    <t>Total pasivos no corrientes</t>
  </si>
  <si>
    <t xml:space="preserve">Otros activos corrientes </t>
  </si>
  <si>
    <t>José Luis Coplín Calcaño</t>
  </si>
  <si>
    <t>Mister Sandwich Comidas y Más SRL</t>
  </si>
  <si>
    <t>Pedro Javier Abreu Núñez</t>
  </si>
  <si>
    <t>Sueldo anual No.13</t>
  </si>
  <si>
    <t>Proporción de vacaciones no disfrutadas</t>
  </si>
  <si>
    <t>Multas diversas</t>
  </si>
  <si>
    <t>Representación</t>
  </si>
  <si>
    <t>Comisiones y cargos bancarios</t>
  </si>
  <si>
    <t>Remuneraciones y Contribuciones</t>
  </si>
  <si>
    <t>Contratación de Servicios</t>
  </si>
  <si>
    <t>Bienes Muebles, Inmuebles e Intangibles</t>
  </si>
  <si>
    <t>Gruptapo, SRL</t>
  </si>
  <si>
    <t>Prestación laboral por desvinculación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</si>
  <si>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</si>
  <si>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</si>
  <si>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</si>
  <si>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</si>
  <si>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</si>
  <si>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</si>
  <si>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</si>
  <si>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</si>
  <si>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>Ajuste al patrimonio</t>
  </si>
  <si>
    <t>Resultado del período</t>
  </si>
  <si>
    <t>Efecto del gasto de depreciación de los activos revaluados</t>
  </si>
  <si>
    <t>Saldo al 31 de diciembre de 2022</t>
  </si>
  <si>
    <t>Regalía Pascual</t>
  </si>
  <si>
    <t>Cobros por venta de bienes y servicios y arrendamientos</t>
  </si>
  <si>
    <t>Impuestos y otras retenciones por pagar</t>
  </si>
  <si>
    <t>Capital</t>
  </si>
  <si>
    <t>Cuenta Única del Tesoro (BR5011009000)</t>
  </si>
  <si>
    <t xml:space="preserve">MINISTERIO DE AGRICULTURA </t>
  </si>
  <si>
    <t>CONSEJO DOMINICANO DE PESCA Y ACUICULTURA</t>
  </si>
  <si>
    <t>FONDO PRESUPUESTARIO 10-100 Y FONDO PROPIO 30-102</t>
  </si>
  <si>
    <t>DETALLE</t>
  </si>
  <si>
    <t>PRESUPUESTO APROBADO</t>
  </si>
  <si>
    <t>MODIFICACIONES PRESUPUESTARIAS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</si>
  <si>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</si>
  <si>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</si>
  <si>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</si>
  <si>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</si>
  <si>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</si>
  <si>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</si>
  <si>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</si>
  <si>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</si>
  <si>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</si>
  <si>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</si>
  <si>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</si>
  <si>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</si>
  <si>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</si>
  <si>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DEVENGADO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</si>
  <si>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</si>
  <si>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</si>
  <si>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</si>
  <si>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</si>
  <si>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</si>
  <si>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</si>
  <si>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</si>
  <si>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</si>
  <si>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</si>
  <si>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</si>
  <si>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</si>
  <si>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</si>
  <si>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</si>
  <si>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</si>
  <si>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</si>
  <si>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</si>
  <si>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</si>
  <si>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</si>
  <si>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</si>
  <si>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</si>
  <si>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</si>
  <si>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</si>
  <si>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</si>
  <si>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</si>
  <si>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</si>
  <si>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</si>
  <si>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2.6.5-MAQUINARIA, OTROS EQUIPOS Y HERRAMIENTAS</t>
  </si>
  <si>
    <t>TOTAL GASTOS Y APLICACIONES FINANCIERAS</t>
  </si>
  <si>
    <t xml:space="preserve">Fuente: SIGEF </t>
  </si>
  <si>
    <t>cumplido los requisitos administrativos dispuestos por el reglamento de la presente Ley.</t>
  </si>
  <si>
    <t>Las notas en las páginas 5 a 16 son parte integral de estos Estados Financieros</t>
  </si>
  <si>
    <t>Al 30 de junio de 2024 y 2023</t>
  </si>
  <si>
    <t>Del ejercicio terminado al 30 de junio de 2024 y 2023</t>
  </si>
  <si>
    <t>Por el período comprendido del 01 de enero al  30 de junio de 2024</t>
  </si>
  <si>
    <t>Del ejercicio terminado al 30 de junio de 2024</t>
  </si>
  <si>
    <t>Costos de adquisición (2023)</t>
  </si>
  <si>
    <t>Transferencias y donaciones (Ministerio de Agricultura de la República Dominicana)</t>
  </si>
  <si>
    <t>Inventario de activos biológicos para la venta o cesión</t>
  </si>
  <si>
    <t>Propiedad, planta y equipos Neto (junio-2024)</t>
  </si>
  <si>
    <t>Gastos de amortización</t>
  </si>
  <si>
    <t xml:space="preserve">Gastos de depreciaicón </t>
  </si>
  <si>
    <t>Licencias Informáticas (Licencias Office y más)</t>
  </si>
  <si>
    <t>Licencias Informáticas (Respaldo en la Nube)</t>
  </si>
  <si>
    <t>Organización del Sector Pesquero y Acuícola del Istmo Centroamericano (Ospesca) ①  USD 101,812.42 -  (2022 - USD 100,000)</t>
  </si>
  <si>
    <t xml:space="preserve">Centro para los servicios de información y asesoramiento sobre la comercialización de los productos pesqueros de América Latina y el Caribe (Infopesca)  ① USD155,000 - (2022 - USD 135,000) </t>
  </si>
  <si>
    <t>Viáticos Fuera del País</t>
  </si>
  <si>
    <t>Saldos disponibles de períodos anteriores (2023)</t>
  </si>
  <si>
    <t>EJECUCIÓN DE GASTOS Y APLICACIONES FINANCIERAS AÑO 2024</t>
  </si>
  <si>
    <t>VALORES EN RD$</t>
  </si>
  <si>
    <t>2.1.4 - GRATIFICACIONES Y BONIFICACIONES</t>
  </si>
  <si>
    <t>2.3.3- PAPEL, CARTÓN E IMPRESOS</t>
  </si>
  <si>
    <t>2.3.4 - PRODUCTOS FARMACÉUTICOS</t>
  </si>
  <si>
    <t>2.3.5-CUERO, CAUCHO Y PLÁSTICO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</si>
  <si>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</si>
  <si>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</si>
  <si>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</si>
  <si>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</si>
  <si>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</si>
  <si>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</si>
  <si>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</si>
  <si>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</si>
  <si>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</si>
  <si>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</si>
  <si>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</si>
  <si>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</si>
  <si>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</si>
  <si>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</si>
  <si>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</si>
  <si>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</si>
  <si>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</si>
  <si>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</si>
  <si>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2.6.4-VEHÍCULOS Y EQUIPOS DE TRANSPORTE, TRACCIÓN Y ELEVACIÓN</t>
  </si>
  <si>
    <t>2.6.6 - EQUIPOS DE DEFENSA Y SEGURIDAD</t>
  </si>
  <si>
    <t>2.6.7-ACTIVOS BIOLOGICOS</t>
  </si>
  <si>
    <t>2.6.8 -BIENES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</si>
  <si>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</si>
  <si>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</si>
  <si>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</si>
  <si>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</si>
  <si>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</si>
  <si>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</si>
  <si>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</si>
  <si>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</si>
  <si>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</si>
  <si>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</si>
  <si>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</si>
  <si>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</si>
  <si>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2.9 - GASTOS FINANCIEROS</t>
  </si>
  <si>
    <t>2.9.1 - INTERESES DE LA DEUDA PÚBLICA INTERNA</t>
  </si>
  <si>
    <t>2.9.2 - INTERESES DE LA DEUDA PÚBLICA EXTERNA</t>
  </si>
  <si>
    <t>2.9.3 - INTERESES DE LA DEUDA COMERCIAL</t>
  </si>
  <si>
    <t>2.9.4 - COMISIONES Y OTROS GASTOS BANCARIOS DE LA DEUDA PÚBLICA</t>
  </si>
  <si>
    <t>2.9.5 - GASTOS DE INTERESES, RECARGO, MULTAS Y SANCIONES DE IMPUESTOS Y CONTRIBUCIONES SOCIALES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</si>
  <si>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</si>
  <si>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</si>
  <si>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</si>
  <si>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</si>
  <si>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</si>
  <si>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</si>
  <si>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</si>
  <si>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</si>
  <si>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</si>
  <si>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</si>
  <si>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</si>
  <si>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de obras, bienes y servicios oportunamente contratados o, en los casos de gastos sin contrapretación, por haberse </t>
  </si>
  <si>
    <t>Fuente de registro: 01 de enero al  30 de junio  2024</t>
  </si>
  <si>
    <t>Fecha de imputación: hasta el 30 de junio  2024</t>
  </si>
  <si>
    <t xml:space="preserve">Melba Peña                                                                                      </t>
  </si>
  <si>
    <t xml:space="preserve">   Pedro Antonio Gilbert Noboa</t>
  </si>
  <si>
    <t>Carlos Then Contín</t>
  </si>
  <si>
    <t xml:space="preserve">Enc. de Presupuesto                                                                         </t>
  </si>
  <si>
    <t xml:space="preserve">   Director Administrativo  Financiero</t>
  </si>
  <si>
    <t>Director Ejecutivo</t>
  </si>
  <si>
    <r>
      <t xml:space="preserve">Total devengado: </t>
    </r>
    <r>
      <rPr>
        <sz val="9"/>
        <color rgb="FF000000"/>
        <rFont val="Arial Narrow"/>
        <family val="2"/>
      </rPr>
      <t>Son los recursos financieros que surge con la obligacion de pago por la recepción de conformidad</t>
    </r>
  </si>
  <si>
    <r>
      <t xml:space="preserve">①Tasa de Cambio-Banco Central a cierre de año de </t>
    </r>
    <r>
      <rPr>
        <b/>
        <u/>
        <sz val="9"/>
        <color theme="1"/>
        <rFont val="Arial Narrow"/>
        <family val="2"/>
      </rPr>
      <t xml:space="preserve">59.1520 </t>
    </r>
    <r>
      <rPr>
        <b/>
        <sz val="9"/>
        <color theme="1"/>
        <rFont val="Arial Narrow"/>
        <family val="2"/>
      </rPr>
      <t>y 58.2825</t>
    </r>
  </si>
  <si>
    <t>Incremento (disminución) neto en el efectivo y equivalente en efectivo</t>
  </si>
  <si>
    <t>Efectivo y equivalentes al efectivo al principio del período</t>
  </si>
  <si>
    <t>Efectivo o equivalente a efectivo en cuenta única del tesoro al inicio del periodo</t>
  </si>
  <si>
    <t>Efectivo y equivalentes al efectivo al final del período</t>
  </si>
  <si>
    <t>Flujos de efectivo procedentes de actividades operativas:</t>
  </si>
  <si>
    <t>Flujo de efectivo netos de las actividades de operación</t>
  </si>
  <si>
    <t xml:space="preserve">Flujo de efectivo de las actividades de inversión </t>
  </si>
  <si>
    <t>Flujo de efectivo netos por las actividades de inversión</t>
  </si>
  <si>
    <t>Flujo de efectivo de las actividades de financiamiento:</t>
  </si>
  <si>
    <t>Flujo de efectivo netos por las actividades de financiamiento</t>
  </si>
  <si>
    <t>Saldo al 30 de junio de 2024</t>
  </si>
  <si>
    <t>Saldo al 31 de diciembre de 2023</t>
  </si>
  <si>
    <t>Un detalle del efectivo y equivalente de efectivo al 30 de junio 2024 y 2023, es como sigue:</t>
  </si>
  <si>
    <t>Un detalle del inventario al 30 de junio 2024 y 2023, es como sigue:</t>
  </si>
  <si>
    <t>Un detalle de la propiedad, planta y equipo neto al 30 de junio 2024 y 2023, es como sigue:</t>
  </si>
  <si>
    <t>Un detalle de las cuentas por pagar a corto plazo al 30 de junio 2024 y 2023, es como sigue:</t>
  </si>
  <si>
    <t>Un detalle de las retenciones y acumulaciones por pagar al 30 de junio 2024 y 2023, es como sigue:</t>
  </si>
  <si>
    <t>Un detalle de los beneficios a empleados a corto plazo al 30 de junio 2024 y 2023, es como sigue:</t>
  </si>
  <si>
    <t>Un detalle de los Ingresos por transacciones con contraprestaciones al 30 de junio 2024 y 2023, es como sigue:</t>
  </si>
  <si>
    <t>Un detalle de transferencias y donaciones al 30 de junio 2024 y 2023, es como sigue:</t>
  </si>
  <si>
    <t>Un detalle de los activos netos / patrimonio al 30 de junio 2024 y 2023, es como sigue:</t>
  </si>
  <si>
    <t>Un detalle de otros pasivos corrientes al 30 de junio 2024 y 2023, es como sigue:</t>
  </si>
  <si>
    <t>Un detalle de los recargos, multas y otros ingresos al 30 de junio 2024 y 2023, es como sigue:</t>
  </si>
  <si>
    <t>Un detalle de los suministros y materiales para consumo al 30 de junio 2024 y 2023, es como sigue:</t>
  </si>
  <si>
    <t>Un detalle de los sueldos, salarios y beneficios a empleados al 30 de junio 2024 y 2023, es como sigue:</t>
  </si>
  <si>
    <t>Un detalle de los gastos de depreciación y amortización al 30 de junio 2024 y 2023, es como sigue:</t>
  </si>
  <si>
    <t>Un detalle de los gastos financieros al 30 de junio 2024 y 2023, es como sigue:</t>
  </si>
  <si>
    <t>Un detalle de los otros gastos al 30 de junio 2024 y 2023, es como sigue:</t>
  </si>
  <si>
    <t>Otros pagos (cobros)</t>
  </si>
  <si>
    <t>Un detalle de los pagos anticipados al 30 de junio 2024 y 2023, es como sigue:</t>
  </si>
  <si>
    <t>Un detalle de documentos por cobrar al 30 de junio 2024 y 2023, es como sigue:</t>
  </si>
  <si>
    <t>Contribuciones a la Tesorería de la Seguridad Social SFS</t>
  </si>
  <si>
    <t>Contribuciones a la Tesorería de la Seguridad Social AFP</t>
  </si>
  <si>
    <t>Contribuciones a la Tesorería de la Seguridad Social Riesgo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</si>
</sst>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#,##0_ ;[Red]\-#,##0\ "/>
    <numFmt numFmtId="166" formatCode="_-* #,##0_-;\-* #,##0_-;_-* &quot;-&quot;??_-;_-@_-"/>
    <numFmt numFmtId="167" formatCode="_(* #,##0_);_(* \(#,##0\);_(* &quot;-&quot;??_);_(@_)"/>
    <numFmt numFmtId="168" formatCode="_-* #.##0.00\ _€_-;\-* #.##0.00\ _€_-;_-* &quot;-&quot;??\ _€_-;_-@_-"/>
    <numFmt numFmtId="169" formatCode="_ * #,##0_)_ ;_ * \(#,##0\)_ ;_ * &quot;-&quot;??_)_ ;_ @_ "/>
    <numFmt numFmtId="170" formatCode="#,##0.00000000000000_);\(#,##0.00000000000000\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u val="singleAccounting"/>
      <sz val="1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7.5"/>
      <color theme="1"/>
      <name val="Arial Narrow"/>
      <family val="2"/>
    </font>
    <font>
      <sz val="10"/>
      <color rgb="FFFF0000"/>
      <name val="Arial Narrow"/>
      <family val="2"/>
    </font>
    <font>
      <b/>
      <u val="doubleAccounting"/>
      <sz val="10"/>
      <name val="Arial Narrow"/>
      <family val="2"/>
    </font>
    <font>
      <b/>
      <sz val="8"/>
      <color theme="1"/>
      <name val="Arial Narrow"/>
      <family val="2"/>
    </font>
    <font>
      <sz val="10"/>
      <color theme="1"/>
      <name val="Arial Narrow"/>
      <family val="2"/>
    </font>
    <font>
      <u/>
      <sz val="10"/>
      <color theme="1"/>
      <name val="Arial Narrow"/>
      <family val="2"/>
    </font>
    <font>
      <b/>
      <u/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u/>
      <sz val="10"/>
      <color rgb="FF000000"/>
      <name val="Arial Narrow"/>
      <family val="2"/>
    </font>
    <font>
      <b/>
      <u val="double"/>
      <sz val="10"/>
      <color rgb="FF000000"/>
      <name val="Arial Narrow"/>
      <family val="2"/>
    </font>
    <font>
      <b/>
      <u val="double"/>
      <sz val="10"/>
      <color theme="1"/>
      <name val="Arial Narrow"/>
      <family val="2"/>
    </font>
    <font>
      <b/>
      <sz val="10"/>
      <color rgb="FF363435"/>
      <name val="Arial Narrow"/>
      <family val="2"/>
    </font>
    <font>
      <sz val="5.5"/>
      <color theme="1"/>
      <name val="Arial Narrow"/>
      <family val="2"/>
    </font>
    <font>
      <sz val="10"/>
      <color rgb="FF363435"/>
      <name val="Arial Narrow"/>
      <family val="2"/>
    </font>
    <font>
      <sz val="11"/>
      <color theme="1"/>
      <name val="Arial Narrow"/>
      <family val="2"/>
    </font>
    <font>
      <b/>
      <u/>
      <sz val="10"/>
      <color rgb="FF363435"/>
      <name val="Arial Narrow"/>
      <family val="2"/>
    </font>
    <font>
      <b/>
      <sz val="11"/>
      <color theme="1"/>
      <name val="Arial Narrow"/>
      <family val="2"/>
    </font>
    <font>
      <u val="singleAccounting"/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b/>
      <u val="singleAccounting"/>
      <sz val="10"/>
      <name val="Arial Narrow"/>
      <family val="2"/>
    </font>
    <font>
      <b/>
      <sz val="12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sz val="8"/>
      <color indexed="8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9"/>
      <color rgb="FF000000"/>
      <name val="Arial Narrow"/>
      <family val="2"/>
    </font>
    <font>
      <sz val="6"/>
      <color rgb="FF000000"/>
      <name val="Arial Narrow"/>
      <family val="2"/>
    </font>
    <font>
      <sz val="9"/>
      <color theme="1"/>
      <name val="Arial Narrow"/>
      <family val="2"/>
    </font>
    <font>
      <sz val="7"/>
      <color theme="1"/>
      <name val="Arial Narrow"/>
      <family val="2"/>
    </font>
    <font>
      <sz val="6"/>
      <color theme="1"/>
      <name val="Arial Narrow"/>
      <family val="2"/>
    </font>
    <font>
      <sz val="7"/>
      <color rgb="FF000000"/>
      <name val="Arial Narrow"/>
      <family val="2"/>
    </font>
    <font>
      <b/>
      <sz val="7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rgb="FF000000"/>
      <name val="Arial Narrow"/>
      <family val="2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sz val="11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285">
    <xf numFmtId="0" fontId="0" fillId="0" borderId="0" xfId="0"/>
    <xf numFmtId="0" fontId="3" fillId="0" borderId="0" xfId="0" applyFont="1" applyAlignment="1">
      <alignment vertical="center"/>
    </xf>
    <xf numFmtId="167" fontId="4" fillId="0" borderId="0" xfId="0" applyNumberFormat="1" applyFont="1" applyAlignment="1">
      <alignment horizontal="right"/>
    </xf>
    <xf numFmtId="166" fontId="7" fillId="0" borderId="0" xfId="6" applyNumberFormat="1" applyFont="1" applyFill="1" applyAlignment="1"/>
    <xf numFmtId="38" fontId="7" fillId="0" borderId="0" xfId="1" applyNumberFormat="1" applyFont="1" applyFill="1" applyAlignment="1"/>
    <xf numFmtId="167" fontId="6" fillId="0" borderId="0" xfId="0" applyNumberFormat="1" applyFont="1"/>
    <xf numFmtId="167" fontId="4" fillId="0" borderId="0" xfId="0" applyNumberFormat="1" applyFont="1"/>
    <xf numFmtId="167" fontId="5" fillId="0" borderId="0" xfId="0" applyNumberFormat="1" applyFont="1"/>
    <xf numFmtId="167" fontId="10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vertical="center"/>
    </xf>
    <xf numFmtId="0" fontId="12" fillId="0" borderId="0" xfId="0" applyFont="1"/>
    <xf numFmtId="38" fontId="12" fillId="0" borderId="0" xfId="1" applyNumberFormat="1" applyFont="1" applyFill="1"/>
    <xf numFmtId="38" fontId="12" fillId="0" borderId="0" xfId="0" applyNumberFormat="1" applyFont="1"/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37" fontId="3" fillId="0" borderId="0" xfId="0" applyNumberFormat="1" applyFont="1" applyAlignment="1">
      <alignment horizontal="right" wrapText="1"/>
    </xf>
    <xf numFmtId="38" fontId="3" fillId="0" borderId="0" xfId="1" applyNumberFormat="1" applyFont="1" applyFill="1" applyAlignment="1">
      <alignment vertical="center"/>
    </xf>
    <xf numFmtId="38" fontId="3" fillId="0" borderId="0" xfId="1" applyNumberFormat="1" applyFont="1" applyFill="1" applyAlignment="1">
      <alignment horizontal="right" vertical="center" wrapText="1"/>
    </xf>
    <xf numFmtId="37" fontId="16" fillId="0" borderId="0" xfId="0" applyNumberFormat="1" applyFont="1" applyAlignment="1">
      <alignment horizontal="right" wrapText="1"/>
    </xf>
    <xf numFmtId="3" fontId="17" fillId="0" borderId="0" xfId="0" applyNumberFormat="1" applyFont="1" applyAlignment="1">
      <alignment horizontal="right" wrapText="1"/>
    </xf>
    <xf numFmtId="3" fontId="15" fillId="0" borderId="0" xfId="0" applyNumberFormat="1" applyFont="1" applyAlignment="1">
      <alignment horizontal="right" wrapText="1"/>
    </xf>
    <xf numFmtId="38" fontId="7" fillId="0" borderId="0" xfId="1" applyNumberFormat="1" applyFont="1" applyFill="1" applyAlignment="1">
      <alignment horizontal="justify" vertical="center"/>
    </xf>
    <xf numFmtId="38" fontId="7" fillId="0" borderId="0" xfId="1" applyNumberFormat="1" applyFont="1" applyFill="1" applyAlignment="1">
      <alignment vertical="center"/>
    </xf>
    <xf numFmtId="38" fontId="12" fillId="0" borderId="0" xfId="1" applyNumberFormat="1" applyFont="1" applyFill="1" applyAlignment="1">
      <alignment vertical="center"/>
    </xf>
    <xf numFmtId="38" fontId="7" fillId="0" borderId="0" xfId="0" applyNumberFormat="1" applyFont="1" applyAlignment="1">
      <alignment vertical="center"/>
    </xf>
    <xf numFmtId="38" fontId="12" fillId="0" borderId="0" xfId="1" applyNumberFormat="1" applyFont="1" applyFill="1" applyAlignment="1">
      <alignment vertical="center" wrapText="1"/>
    </xf>
    <xf numFmtId="38" fontId="15" fillId="0" borderId="0" xfId="1" applyNumberFormat="1" applyFont="1" applyFill="1" applyAlignment="1">
      <alignment vertical="center"/>
    </xf>
    <xf numFmtId="38" fontId="1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wrapText="1"/>
    </xf>
    <xf numFmtId="3" fontId="16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/>
    </xf>
    <xf numFmtId="37" fontId="14" fillId="0" borderId="0" xfId="0" applyNumberFormat="1" applyFont="1" applyAlignment="1">
      <alignment horizontal="right" vertical="center"/>
    </xf>
    <xf numFmtId="37" fontId="3" fillId="0" borderId="0" xfId="0" applyNumberFormat="1" applyFont="1" applyAlignment="1">
      <alignment vertical="center" wrapText="1"/>
    </xf>
    <xf numFmtId="164" fontId="12" fillId="0" borderId="0" xfId="1" applyFont="1" applyAlignment="1">
      <alignment vertical="center"/>
    </xf>
    <xf numFmtId="37" fontId="17" fillId="0" borderId="0" xfId="0" applyNumberFormat="1" applyFont="1" applyAlignment="1">
      <alignment horizontal="right" vertical="center"/>
    </xf>
    <xf numFmtId="37" fontId="3" fillId="0" borderId="0" xfId="0" applyNumberFormat="1" applyFont="1" applyAlignment="1">
      <alignment horizontal="right" vertical="center"/>
    </xf>
    <xf numFmtId="37" fontId="16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3" fontId="18" fillId="0" borderId="0" xfId="0" applyNumberFormat="1" applyFont="1"/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wrapText="1"/>
    </xf>
    <xf numFmtId="0" fontId="12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38" fontId="20" fillId="0" borderId="0" xfId="1" applyNumberFormat="1" applyFont="1" applyFill="1" applyAlignment="1">
      <alignment vertical="center" wrapText="1"/>
    </xf>
    <xf numFmtId="38" fontId="19" fillId="0" borderId="0" xfId="1" applyNumberFormat="1" applyFont="1" applyFill="1" applyAlignment="1">
      <alignment horizontal="center" vertical="center" wrapText="1"/>
    </xf>
    <xf numFmtId="38" fontId="21" fillId="0" borderId="0" xfId="1" applyNumberFormat="1" applyFont="1" applyFill="1" applyAlignment="1">
      <alignment horizontal="left" vertical="center" wrapText="1" indent="1"/>
    </xf>
    <xf numFmtId="38" fontId="19" fillId="0" borderId="0" xfId="0" applyNumberFormat="1" applyFont="1" applyAlignment="1">
      <alignment horizontal="left" vertical="center" wrapText="1" indent="1"/>
    </xf>
    <xf numFmtId="0" fontId="22" fillId="0" borderId="0" xfId="0" applyFont="1"/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38" fontId="22" fillId="0" borderId="0" xfId="1" applyNumberFormat="1" applyFont="1" applyFill="1"/>
    <xf numFmtId="38" fontId="21" fillId="0" borderId="0" xfId="1" applyNumberFormat="1" applyFont="1" applyFill="1" applyAlignment="1">
      <alignment horizontal="center" vertical="center" wrapText="1"/>
    </xf>
    <xf numFmtId="38" fontId="23" fillId="0" borderId="0" xfId="0" applyNumberFormat="1" applyFont="1" applyAlignment="1">
      <alignment horizontal="center" vertical="center" wrapText="1"/>
    </xf>
    <xf numFmtId="38" fontId="22" fillId="0" borderId="0" xfId="1" applyNumberFormat="1" applyFont="1" applyFill="1" applyBorder="1"/>
    <xf numFmtId="0" fontId="24" fillId="0" borderId="0" xfId="0" applyFont="1"/>
    <xf numFmtId="0" fontId="19" fillId="0" borderId="0" xfId="0" applyFont="1" applyAlignment="1">
      <alignment vertical="center" wrapText="1"/>
    </xf>
    <xf numFmtId="167" fontId="6" fillId="0" borderId="0" xfId="0" applyNumberFormat="1" applyFont="1" applyAlignment="1">
      <alignment horizontal="right"/>
    </xf>
    <xf numFmtId="38" fontId="24" fillId="0" borderId="0" xfId="1" applyNumberFormat="1" applyFont="1" applyFill="1"/>
    <xf numFmtId="0" fontId="21" fillId="0" borderId="0" xfId="0" applyFont="1" applyAlignment="1">
      <alignment vertical="center" wrapText="1"/>
    </xf>
    <xf numFmtId="167" fontId="5" fillId="0" borderId="0" xfId="0" applyNumberFormat="1" applyFont="1" applyAlignment="1">
      <alignment horizontal="right"/>
    </xf>
    <xf numFmtId="0" fontId="8" fillId="0" borderId="0" xfId="0" applyFont="1" applyAlignment="1">
      <alignment horizontal="right" wrapText="1"/>
    </xf>
    <xf numFmtId="38" fontId="25" fillId="0" borderId="0" xfId="1" applyNumberFormat="1" applyFont="1" applyFill="1"/>
    <xf numFmtId="38" fontId="4" fillId="0" borderId="0" xfId="1" applyNumberFormat="1" applyFont="1" applyFill="1" applyAlignment="1">
      <alignment horizontal="right"/>
    </xf>
    <xf numFmtId="38" fontId="5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right"/>
    </xf>
    <xf numFmtId="0" fontId="19" fillId="0" borderId="0" xfId="0" applyFont="1" applyAlignment="1">
      <alignment horizontal="left" vertical="center" wrapText="1" indent="1"/>
    </xf>
    <xf numFmtId="167" fontId="12" fillId="0" borderId="0" xfId="0" applyNumberFormat="1" applyFont="1"/>
    <xf numFmtId="38" fontId="4" fillId="0" borderId="0" xfId="0" applyNumberFormat="1" applyFont="1" applyAlignment="1">
      <alignment horizontal="right"/>
    </xf>
    <xf numFmtId="164" fontId="12" fillId="0" borderId="0" xfId="1" applyFont="1" applyFill="1"/>
    <xf numFmtId="38" fontId="14" fillId="0" borderId="0" xfId="1" applyNumberFormat="1" applyFont="1" applyFill="1" applyAlignment="1">
      <alignment horizontal="center" wrapText="1"/>
    </xf>
    <xf numFmtId="38" fontId="26" fillId="0" borderId="0" xfId="1" applyNumberFormat="1" applyFont="1" applyFill="1" applyAlignment="1">
      <alignment horizontal="center"/>
    </xf>
    <xf numFmtId="38" fontId="12" fillId="0" borderId="0" xfId="1" applyNumberFormat="1" applyFont="1" applyFill="1" applyAlignment="1">
      <alignment horizontal="center"/>
    </xf>
    <xf numFmtId="38" fontId="26" fillId="0" borderId="0" xfId="0" applyNumberFormat="1" applyFont="1" applyAlignment="1">
      <alignment horizontal="center"/>
    </xf>
    <xf numFmtId="38" fontId="3" fillId="0" borderId="0" xfId="1" applyNumberFormat="1" applyFont="1" applyFill="1" applyAlignment="1">
      <alignment horizontal="right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166" fontId="3" fillId="0" borderId="0" xfId="1" applyNumberFormat="1" applyFont="1" applyFill="1" applyAlignment="1">
      <alignment horizontal="right" wrapText="1"/>
    </xf>
    <xf numFmtId="38" fontId="3" fillId="0" borderId="0" xfId="1" applyNumberFormat="1" applyFont="1" applyFill="1" applyAlignment="1">
      <alignment horizontal="right"/>
    </xf>
    <xf numFmtId="0" fontId="3" fillId="0" borderId="0" xfId="0" applyFont="1" applyAlignment="1">
      <alignment wrapText="1"/>
    </xf>
    <xf numFmtId="3" fontId="16" fillId="0" borderId="0" xfId="0" applyNumberFormat="1" applyFont="1" applyAlignment="1">
      <alignment horizontal="right"/>
    </xf>
    <xf numFmtId="38" fontId="16" fillId="0" borderId="0" xfId="1" applyNumberFormat="1" applyFont="1" applyFill="1" applyAlignment="1">
      <alignment horizontal="right"/>
    </xf>
    <xf numFmtId="38" fontId="18" fillId="0" borderId="0" xfId="1" applyNumberFormat="1" applyFont="1" applyFill="1"/>
    <xf numFmtId="166" fontId="12" fillId="0" borderId="0" xfId="0" applyNumberFormat="1" applyFont="1"/>
    <xf numFmtId="3" fontId="16" fillId="0" borderId="0" xfId="0" applyNumberFormat="1" applyFont="1" applyAlignment="1">
      <alignment horizontal="right" vertical="center"/>
    </xf>
    <xf numFmtId="37" fontId="12" fillId="0" borderId="0" xfId="0" applyNumberFormat="1" applyFont="1"/>
    <xf numFmtId="3" fontId="7" fillId="0" borderId="0" xfId="0" applyNumberFormat="1" applyFont="1"/>
    <xf numFmtId="0" fontId="12" fillId="0" borderId="0" xfId="0" applyFont="1" applyAlignment="1">
      <alignment horizontal="right"/>
    </xf>
    <xf numFmtId="3" fontId="18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 wrapText="1"/>
    </xf>
    <xf numFmtId="166" fontId="3" fillId="0" borderId="0" xfId="1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/>
    <xf numFmtId="37" fontId="13" fillId="0" borderId="0" xfId="0" applyNumberFormat="1" applyFont="1" applyAlignment="1">
      <alignment horizontal="right" wrapText="1"/>
    </xf>
    <xf numFmtId="37" fontId="26" fillId="0" borderId="0" xfId="0" applyNumberFormat="1" applyFont="1" applyAlignment="1">
      <alignment horizontal="right" wrapText="1"/>
    </xf>
    <xf numFmtId="37" fontId="12" fillId="0" borderId="0" xfId="0" applyNumberFormat="1" applyFont="1" applyAlignment="1">
      <alignment horizontal="right" wrapText="1"/>
    </xf>
    <xf numFmtId="37" fontId="18" fillId="0" borderId="0" xfId="0" applyNumberFormat="1" applyFont="1" applyAlignment="1">
      <alignment horizontal="right" wrapText="1"/>
    </xf>
    <xf numFmtId="37" fontId="12" fillId="0" borderId="0" xfId="0" applyNumberFormat="1" applyFont="1" applyAlignment="1">
      <alignment wrapText="1"/>
    </xf>
    <xf numFmtId="167" fontId="5" fillId="0" borderId="0" xfId="0" applyNumberFormat="1" applyFont="1" applyAlignment="1">
      <alignment horizontal="right" wrapText="1"/>
    </xf>
    <xf numFmtId="37" fontId="7" fillId="0" borderId="0" xfId="0" applyNumberFormat="1" applyFont="1" applyAlignment="1">
      <alignment wrapText="1"/>
    </xf>
    <xf numFmtId="166" fontId="12" fillId="0" borderId="0" xfId="1" applyNumberFormat="1" applyFont="1"/>
    <xf numFmtId="37" fontId="13" fillId="0" borderId="0" xfId="0" applyNumberFormat="1" applyFont="1"/>
    <xf numFmtId="37" fontId="26" fillId="0" borderId="0" xfId="0" applyNumberFormat="1" applyFont="1"/>
    <xf numFmtId="37" fontId="12" fillId="4" borderId="0" xfId="0" applyNumberFormat="1" applyFont="1" applyFill="1"/>
    <xf numFmtId="37" fontId="4" fillId="0" borderId="0" xfId="0" applyNumberFormat="1" applyFont="1"/>
    <xf numFmtId="165" fontId="12" fillId="0" borderId="0" xfId="0" applyNumberFormat="1" applyFont="1"/>
    <xf numFmtId="166" fontId="12" fillId="0" borderId="0" xfId="1" applyNumberFormat="1" applyFont="1" applyFill="1"/>
    <xf numFmtId="166" fontId="12" fillId="0" borderId="0" xfId="1" applyNumberFormat="1" applyFont="1" applyBorder="1"/>
    <xf numFmtId="166" fontId="7" fillId="0" borderId="0" xfId="1" applyNumberFormat="1" applyFont="1" applyBorder="1" applyAlignment="1"/>
    <xf numFmtId="167" fontId="29" fillId="0" borderId="0" xfId="0" applyNumberFormat="1" applyFont="1"/>
    <xf numFmtId="166" fontId="12" fillId="0" borderId="0" xfId="1" applyNumberFormat="1" applyFont="1" applyFill="1" applyBorder="1"/>
    <xf numFmtId="166" fontId="7" fillId="0" borderId="0" xfId="1" applyNumberFormat="1" applyFont="1" applyFill="1"/>
    <xf numFmtId="167" fontId="10" fillId="0" borderId="0" xfId="0" applyNumberFormat="1" applyFont="1"/>
    <xf numFmtId="166" fontId="7" fillId="0" borderId="0" xfId="1" applyNumberFormat="1" applyFont="1" applyBorder="1"/>
    <xf numFmtId="0" fontId="7" fillId="0" borderId="0" xfId="0" applyFont="1" applyAlignment="1">
      <alignment horizontal="center" vertical="center" wrapText="1"/>
    </xf>
    <xf numFmtId="166" fontId="12" fillId="0" borderId="0" xfId="1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43" fontId="12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center" vertical="center" wrapText="1"/>
    </xf>
    <xf numFmtId="167" fontId="6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/>
    </xf>
    <xf numFmtId="9" fontId="4" fillId="0" borderId="0" xfId="2" applyFont="1" applyFill="1" applyAlignment="1">
      <alignment horizontal="center"/>
    </xf>
    <xf numFmtId="0" fontId="7" fillId="0" borderId="0" xfId="0" applyFont="1" applyAlignment="1">
      <alignment horizontal="right" vertical="center"/>
    </xf>
    <xf numFmtId="167" fontId="4" fillId="0" borderId="0" xfId="0" applyNumberFormat="1" applyFont="1" applyAlignment="1">
      <alignment horizontal="center"/>
    </xf>
    <xf numFmtId="0" fontId="14" fillId="0" borderId="0" xfId="0" applyFont="1" applyAlignment="1">
      <alignment vertical="center"/>
    </xf>
    <xf numFmtId="37" fontId="7" fillId="0" borderId="0" xfId="0" applyNumberFormat="1" applyFont="1" applyAlignment="1">
      <alignment vertical="center"/>
    </xf>
    <xf numFmtId="37" fontId="7" fillId="0" borderId="0" xfId="0" applyNumberFormat="1" applyFont="1" applyAlignment="1">
      <alignment horizontal="right" wrapText="1"/>
    </xf>
    <xf numFmtId="9" fontId="4" fillId="0" borderId="0" xfId="2" applyFont="1" applyFill="1" applyBorder="1" applyAlignment="1">
      <alignment horizontal="center"/>
    </xf>
    <xf numFmtId="167" fontId="10" fillId="0" borderId="0" xfId="0" applyNumberFormat="1" applyFont="1" applyAlignment="1">
      <alignment horizontal="right" wrapText="1"/>
    </xf>
    <xf numFmtId="169" fontId="12" fillId="0" borderId="0" xfId="1" applyNumberFormat="1" applyFont="1"/>
    <xf numFmtId="0" fontId="3" fillId="0" borderId="0" xfId="5" applyFont="1"/>
    <xf numFmtId="49" fontId="31" fillId="2" borderId="0" xfId="5" applyNumberFormat="1" applyFont="1" applyFill="1" applyAlignment="1">
      <alignment horizontal="center"/>
    </xf>
    <xf numFmtId="49" fontId="31" fillId="2" borderId="0" xfId="5" applyNumberFormat="1" applyFont="1" applyFill="1" applyAlignment="1">
      <alignment wrapText="1"/>
    </xf>
    <xf numFmtId="0" fontId="12" fillId="2" borderId="0" xfId="5" applyFont="1" applyFill="1"/>
    <xf numFmtId="49" fontId="31" fillId="2" borderId="0" xfId="5" applyNumberFormat="1" applyFont="1" applyFill="1"/>
    <xf numFmtId="0" fontId="32" fillId="0" borderId="0" xfId="5" applyFont="1"/>
    <xf numFmtId="49" fontId="24" fillId="3" borderId="12" xfId="5" applyNumberFormat="1" applyFont="1" applyFill="1" applyBorder="1" applyAlignment="1">
      <alignment horizontal="center"/>
    </xf>
    <xf numFmtId="49" fontId="7" fillId="3" borderId="13" xfId="5" applyNumberFormat="1" applyFont="1" applyFill="1" applyBorder="1" applyAlignment="1">
      <alignment horizontal="center" wrapText="1"/>
    </xf>
    <xf numFmtId="49" fontId="7" fillId="3" borderId="3" xfId="5" applyNumberFormat="1" applyFont="1" applyFill="1" applyBorder="1" applyAlignment="1">
      <alignment horizontal="center" vertical="center" wrapText="1"/>
    </xf>
    <xf numFmtId="49" fontId="7" fillId="3" borderId="2" xfId="5" applyNumberFormat="1" applyFont="1" applyFill="1" applyBorder="1" applyAlignment="1">
      <alignment horizontal="center" wrapText="1"/>
    </xf>
    <xf numFmtId="49" fontId="24" fillId="3" borderId="2" xfId="5" applyNumberFormat="1" applyFont="1" applyFill="1" applyBorder="1" applyAlignment="1">
      <alignment horizontal="center"/>
    </xf>
    <xf numFmtId="49" fontId="24" fillId="3" borderId="14" xfId="5" applyNumberFormat="1" applyFont="1" applyFill="1" applyBorder="1" applyAlignment="1">
      <alignment horizontal="center"/>
    </xf>
    <xf numFmtId="49" fontId="24" fillId="3" borderId="13" xfId="5" applyNumberFormat="1" applyFont="1" applyFill="1" applyBorder="1" applyAlignment="1">
      <alignment horizontal="center"/>
    </xf>
    <xf numFmtId="49" fontId="24" fillId="3" borderId="1" xfId="5" applyNumberFormat="1" applyFont="1" applyFill="1" applyBorder="1" applyAlignment="1">
      <alignment horizontal="center" vertical="center"/>
    </xf>
    <xf numFmtId="49" fontId="24" fillId="3" borderId="2" xfId="5" applyNumberFormat="1" applyFont="1" applyFill="1" applyBorder="1" applyAlignment="1">
      <alignment horizontal="center" vertical="center"/>
    </xf>
    <xf numFmtId="49" fontId="24" fillId="3" borderId="3" xfId="5" applyNumberFormat="1" applyFont="1" applyFill="1" applyBorder="1" applyAlignment="1">
      <alignment horizontal="center" vertical="center"/>
    </xf>
    <xf numFmtId="49" fontId="24" fillId="3" borderId="15" xfId="5" applyNumberFormat="1" applyFont="1" applyFill="1" applyBorder="1" applyAlignment="1">
      <alignment horizontal="center" vertical="center"/>
    </xf>
    <xf numFmtId="49" fontId="24" fillId="3" borderId="2" xfId="5" applyNumberFormat="1" applyFont="1" applyFill="1" applyBorder="1" applyAlignment="1">
      <alignment horizontal="center" wrapText="1"/>
    </xf>
    <xf numFmtId="43" fontId="12" fillId="0" borderId="0" xfId="5" applyNumberFormat="1" applyFont="1"/>
    <xf numFmtId="0" fontId="12" fillId="0" borderId="0" xfId="5" applyFont="1"/>
    <xf numFmtId="49" fontId="33" fillId="0" borderId="4" xfId="5" applyNumberFormat="1" applyFont="1" applyBorder="1" applyAlignment="1">
      <alignment horizontal="left"/>
    </xf>
    <xf numFmtId="4" fontId="34" fillId="2" borderId="5" xfId="5" applyNumberFormat="1" applyFont="1" applyFill="1" applyBorder="1" applyAlignment="1">
      <alignment horizontal="right" vertical="top" shrinkToFit="1"/>
    </xf>
    <xf numFmtId="4" fontId="34" fillId="2" borderId="0" xfId="5" applyNumberFormat="1" applyFont="1" applyFill="1" applyAlignment="1">
      <alignment vertical="top" shrinkToFit="1"/>
    </xf>
    <xf numFmtId="4" fontId="34" fillId="2" borderId="11" xfId="5" applyNumberFormat="1" applyFont="1" applyFill="1" applyBorder="1" applyAlignment="1">
      <alignment horizontal="right" vertical="top" shrinkToFit="1"/>
    </xf>
    <xf numFmtId="43" fontId="33" fillId="0" borderId="5" xfId="5" applyNumberFormat="1" applyFont="1" applyBorder="1" applyAlignment="1">
      <alignment horizontal="right"/>
    </xf>
    <xf numFmtId="43" fontId="33" fillId="0" borderId="16" xfId="5" applyNumberFormat="1" applyFont="1" applyBorder="1" applyAlignment="1">
      <alignment horizontal="right"/>
    </xf>
    <xf numFmtId="43" fontId="33" fillId="0" borderId="6" xfId="5" applyNumberFormat="1" applyFont="1" applyBorder="1" applyAlignment="1">
      <alignment horizontal="right"/>
    </xf>
    <xf numFmtId="43" fontId="33" fillId="0" borderId="7" xfId="5" applyNumberFormat="1" applyFont="1" applyBorder="1" applyAlignment="1">
      <alignment horizontal="right"/>
    </xf>
    <xf numFmtId="43" fontId="33" fillId="0" borderId="17" xfId="5" applyNumberFormat="1" applyFont="1" applyBorder="1" applyAlignment="1">
      <alignment horizontal="right"/>
    </xf>
    <xf numFmtId="43" fontId="33" fillId="0" borderId="8" xfId="5" applyNumberFormat="1" applyFont="1" applyBorder="1" applyAlignment="1">
      <alignment horizontal="right"/>
    </xf>
    <xf numFmtId="43" fontId="33" fillId="0" borderId="9" xfId="5" applyNumberFormat="1" applyFont="1" applyBorder="1" applyAlignment="1">
      <alignment horizontal="right"/>
    </xf>
    <xf numFmtId="43" fontId="33" fillId="0" borderId="4" xfId="5" applyNumberFormat="1" applyFont="1" applyBorder="1" applyAlignment="1">
      <alignment horizontal="right"/>
    </xf>
    <xf numFmtId="43" fontId="33" fillId="0" borderId="18" xfId="5" applyNumberFormat="1" applyFont="1" applyBorder="1" applyAlignment="1">
      <alignment horizontal="right"/>
    </xf>
    <xf numFmtId="49" fontId="35" fillId="0" borderId="19" xfId="5" applyNumberFormat="1" applyFont="1" applyBorder="1" applyAlignment="1">
      <alignment horizontal="left"/>
    </xf>
    <xf numFmtId="4" fontId="35" fillId="0" borderId="10" xfId="5" applyNumberFormat="1" applyFont="1" applyBorder="1" applyAlignment="1">
      <alignment horizontal="right" shrinkToFit="1"/>
    </xf>
    <xf numFmtId="4" fontId="35" fillId="0" borderId="20" xfId="5" applyNumberFormat="1" applyFont="1" applyBorder="1" applyAlignment="1">
      <alignment shrinkToFit="1"/>
    </xf>
    <xf numFmtId="4" fontId="35" fillId="0" borderId="20" xfId="5" applyNumberFormat="1" applyFont="1" applyBorder="1" applyAlignment="1">
      <alignment horizontal="right" shrinkToFit="1"/>
    </xf>
    <xf numFmtId="43" fontId="35" fillId="0" borderId="10" xfId="5" applyNumberFormat="1" applyFont="1" applyBorder="1" applyAlignment="1">
      <alignment horizontal="right"/>
    </xf>
    <xf numFmtId="43" fontId="35" fillId="0" borderId="21" xfId="5" applyNumberFormat="1" applyFont="1" applyBorder="1" applyAlignment="1">
      <alignment horizontal="right"/>
    </xf>
    <xf numFmtId="43" fontId="35" fillId="0" borderId="20" xfId="5" applyNumberFormat="1" applyFont="1" applyBorder="1" applyAlignment="1">
      <alignment horizontal="right"/>
    </xf>
    <xf numFmtId="43" fontId="35" fillId="0" borderId="19" xfId="5" applyNumberFormat="1" applyFont="1" applyBorder="1" applyAlignment="1">
      <alignment horizontal="right"/>
    </xf>
    <xf numFmtId="49" fontId="36" fillId="0" borderId="11" xfId="5" applyNumberFormat="1" applyFont="1" applyBorder="1" applyAlignment="1">
      <alignment horizontal="left"/>
    </xf>
    <xf numFmtId="4" fontId="36" fillId="0" borderId="5" xfId="5" applyNumberFormat="1" applyFont="1" applyBorder="1" applyAlignment="1">
      <alignment vertical="top" shrinkToFit="1"/>
    </xf>
    <xf numFmtId="39" fontId="36" fillId="0" borderId="0" xfId="5" applyNumberFormat="1" applyFont="1" applyAlignment="1">
      <alignment vertical="top" shrinkToFit="1"/>
    </xf>
    <xf numFmtId="43" fontId="36" fillId="0" borderId="0" xfId="5" applyNumberFormat="1" applyFont="1" applyAlignment="1">
      <alignment horizontal="right"/>
    </xf>
    <xf numFmtId="43" fontId="36" fillId="0" borderId="5" xfId="5" applyNumberFormat="1" applyFont="1" applyBorder="1" applyAlignment="1">
      <alignment horizontal="right"/>
    </xf>
    <xf numFmtId="43" fontId="36" fillId="0" borderId="16" xfId="5" applyNumberFormat="1" applyFont="1" applyBorder="1" applyAlignment="1">
      <alignment horizontal="right"/>
    </xf>
    <xf numFmtId="4" fontId="36" fillId="0" borderId="5" xfId="5" applyNumberFormat="1" applyFont="1" applyBorder="1" applyAlignment="1">
      <alignment horizontal="right"/>
    </xf>
    <xf numFmtId="43" fontId="36" fillId="0" borderId="11" xfId="5" applyNumberFormat="1" applyFont="1" applyBorder="1" applyAlignment="1">
      <alignment horizontal="right"/>
    </xf>
    <xf numFmtId="43" fontId="37" fillId="0" borderId="0" xfId="5" applyNumberFormat="1" applyFont="1" applyAlignment="1">
      <alignment horizontal="right"/>
    </xf>
    <xf numFmtId="4" fontId="36" fillId="0" borderId="0" xfId="7" applyNumberFormat="1" applyFont="1" applyBorder="1" applyAlignment="1">
      <alignment vertical="top" shrinkToFit="1"/>
    </xf>
    <xf numFmtId="0" fontId="38" fillId="0" borderId="11" xfId="8" applyFont="1" applyBorder="1" applyAlignment="1">
      <alignment horizontal="left" vertical="center" wrapText="1"/>
    </xf>
    <xf numFmtId="49" fontId="36" fillId="0" borderId="11" xfId="5" applyNumberFormat="1" applyFont="1" applyBorder="1" applyAlignment="1">
      <alignment horizontal="left" wrapText="1"/>
    </xf>
    <xf numFmtId="49" fontId="35" fillId="0" borderId="11" xfId="5" applyNumberFormat="1" applyFont="1" applyBorder="1" applyAlignment="1">
      <alignment horizontal="left"/>
    </xf>
    <xf numFmtId="4" fontId="35" fillId="0" borderId="5" xfId="5" applyNumberFormat="1" applyFont="1" applyBorder="1" applyAlignment="1">
      <alignment shrinkToFit="1"/>
    </xf>
    <xf numFmtId="4" fontId="35" fillId="0" borderId="0" xfId="5" applyNumberFormat="1" applyFont="1" applyAlignment="1">
      <alignment shrinkToFit="1"/>
    </xf>
    <xf numFmtId="4" fontId="35" fillId="0" borderId="0" xfId="5" applyNumberFormat="1" applyFont="1" applyAlignment="1">
      <alignment horizontal="right" shrinkToFit="1"/>
    </xf>
    <xf numFmtId="43" fontId="35" fillId="0" borderId="5" xfId="5" applyNumberFormat="1" applyFont="1" applyBorder="1" applyAlignment="1">
      <alignment horizontal="right"/>
    </xf>
    <xf numFmtId="43" fontId="35" fillId="0" borderId="16" xfId="5" applyNumberFormat="1" applyFont="1" applyBorder="1" applyAlignment="1">
      <alignment horizontal="right"/>
    </xf>
    <xf numFmtId="43" fontId="35" fillId="0" borderId="0" xfId="5" applyNumberFormat="1" applyFont="1" applyAlignment="1">
      <alignment horizontal="right"/>
    </xf>
    <xf numFmtId="43" fontId="35" fillId="0" borderId="11" xfId="5" applyNumberFormat="1" applyFont="1" applyBorder="1" applyAlignment="1">
      <alignment horizontal="right"/>
    </xf>
    <xf numFmtId="4" fontId="36" fillId="0" borderId="0" xfId="5" applyNumberFormat="1" applyFont="1" applyAlignment="1">
      <alignment vertical="top" shrinkToFit="1"/>
    </xf>
    <xf numFmtId="43" fontId="38" fillId="0" borderId="0" xfId="5" applyNumberFormat="1" applyFont="1"/>
    <xf numFmtId="43" fontId="3" fillId="0" borderId="0" xfId="5" applyNumberFormat="1" applyFont="1"/>
    <xf numFmtId="43" fontId="36" fillId="0" borderId="5" xfId="7" applyFont="1" applyBorder="1" applyAlignment="1">
      <alignment vertical="top" shrinkToFit="1"/>
    </xf>
    <xf numFmtId="39" fontId="35" fillId="0" borderId="0" xfId="5" applyNumberFormat="1" applyFont="1" applyAlignment="1">
      <alignment vertical="top" shrinkToFit="1"/>
    </xf>
    <xf numFmtId="4" fontId="35" fillId="0" borderId="5" xfId="5" applyNumberFormat="1" applyFont="1" applyBorder="1" applyAlignment="1">
      <alignment horizontal="right" shrinkToFit="1"/>
    </xf>
    <xf numFmtId="4" fontId="35" fillId="0" borderId="16" xfId="5" applyNumberFormat="1" applyFont="1" applyBorder="1" applyAlignment="1">
      <alignment horizontal="right" shrinkToFit="1"/>
    </xf>
    <xf numFmtId="4" fontId="35" fillId="0" borderId="11" xfId="5" applyNumberFormat="1" applyFont="1" applyBorder="1" applyAlignment="1">
      <alignment horizontal="right" shrinkToFit="1"/>
    </xf>
    <xf numFmtId="43" fontId="36" fillId="0" borderId="5" xfId="7" applyFont="1" applyBorder="1" applyAlignment="1">
      <alignment vertical="top"/>
    </xf>
    <xf numFmtId="49" fontId="39" fillId="0" borderId="11" xfId="5" applyNumberFormat="1" applyFont="1" applyBorder="1" applyAlignment="1">
      <alignment horizontal="left" wrapText="1"/>
    </xf>
    <xf numFmtId="49" fontId="35" fillId="0" borderId="11" xfId="5" applyNumberFormat="1" applyFont="1" applyBorder="1" applyAlignment="1">
      <alignment horizontal="left" wrapText="1"/>
    </xf>
    <xf numFmtId="49" fontId="36" fillId="0" borderId="22" xfId="5" applyNumberFormat="1" applyFont="1" applyBorder="1" applyAlignment="1">
      <alignment horizontal="left" wrapText="1"/>
    </xf>
    <xf numFmtId="43" fontId="36" fillId="0" borderId="23" xfId="5" applyNumberFormat="1" applyFont="1" applyBorder="1" applyAlignment="1">
      <alignment horizontal="right"/>
    </xf>
    <xf numFmtId="39" fontId="36" fillId="0" borderId="24" xfId="5" applyNumberFormat="1" applyFont="1" applyBorder="1" applyAlignment="1">
      <alignment vertical="top" shrinkToFit="1"/>
    </xf>
    <xf numFmtId="43" fontId="36" fillId="0" borderId="24" xfId="5" applyNumberFormat="1" applyFont="1" applyBorder="1" applyAlignment="1">
      <alignment horizontal="right"/>
    </xf>
    <xf numFmtId="43" fontId="36" fillId="0" borderId="22" xfId="5" applyNumberFormat="1" applyFont="1" applyBorder="1" applyAlignment="1">
      <alignment horizontal="right"/>
    </xf>
    <xf numFmtId="49" fontId="35" fillId="0" borderId="19" xfId="5" applyNumberFormat="1" applyFont="1" applyBorder="1" applyAlignment="1">
      <alignment horizontal="left" wrapText="1"/>
    </xf>
    <xf numFmtId="4" fontId="35" fillId="0" borderId="21" xfId="5" applyNumberFormat="1" applyFont="1" applyBorder="1" applyAlignment="1">
      <alignment horizontal="right" shrinkToFit="1"/>
    </xf>
    <xf numFmtId="4" fontId="35" fillId="0" borderId="19" xfId="5" applyNumberFormat="1" applyFont="1" applyBorder="1" applyAlignment="1">
      <alignment horizontal="right" shrinkToFit="1"/>
    </xf>
    <xf numFmtId="39" fontId="35" fillId="0" borderId="0" xfId="5" applyNumberFormat="1" applyFont="1" applyAlignment="1">
      <alignment shrinkToFit="1"/>
    </xf>
    <xf numFmtId="4" fontId="36" fillId="0" borderId="11" xfId="5" applyNumberFormat="1" applyFont="1" applyBorder="1" applyAlignment="1">
      <alignment vertical="top" shrinkToFit="1"/>
    </xf>
    <xf numFmtId="49" fontId="35" fillId="0" borderId="11" xfId="5" applyNumberFormat="1" applyFont="1" applyBorder="1"/>
    <xf numFmtId="49" fontId="36" fillId="0" borderId="11" xfId="5" applyNumberFormat="1" applyFont="1" applyBorder="1"/>
    <xf numFmtId="49" fontId="36" fillId="0" borderId="11" xfId="5" applyNumberFormat="1" applyFont="1" applyBorder="1" applyAlignment="1">
      <alignment wrapText="1"/>
    </xf>
    <xf numFmtId="49" fontId="36" fillId="0" borderId="22" xfId="5" applyNumberFormat="1" applyFont="1" applyBorder="1" applyAlignment="1">
      <alignment wrapText="1"/>
    </xf>
    <xf numFmtId="49" fontId="36" fillId="0" borderId="4" xfId="5" applyNumberFormat="1" applyFont="1" applyBorder="1" applyAlignment="1">
      <alignment wrapText="1"/>
    </xf>
    <xf numFmtId="43" fontId="36" fillId="0" borderId="18" xfId="5" applyNumberFormat="1" applyFont="1" applyBorder="1" applyAlignment="1">
      <alignment horizontal="right"/>
    </xf>
    <xf numFmtId="49" fontId="35" fillId="5" borderId="4" xfId="5" applyNumberFormat="1" applyFont="1" applyFill="1" applyBorder="1"/>
    <xf numFmtId="43" fontId="35" fillId="5" borderId="5" xfId="5" applyNumberFormat="1" applyFont="1" applyFill="1" applyBorder="1" applyAlignment="1">
      <alignment horizontal="right"/>
    </xf>
    <xf numFmtId="4" fontId="35" fillId="5" borderId="0" xfId="5" applyNumberFormat="1" applyFont="1" applyFill="1" applyAlignment="1">
      <alignment horizontal="right" shrinkToFit="1"/>
    </xf>
    <xf numFmtId="4" fontId="35" fillId="5" borderId="5" xfId="5" applyNumberFormat="1" applyFont="1" applyFill="1" applyBorder="1" applyAlignment="1">
      <alignment horizontal="right" shrinkToFit="1"/>
    </xf>
    <xf numFmtId="4" fontId="35" fillId="5" borderId="11" xfId="5" applyNumberFormat="1" applyFont="1" applyFill="1" applyBorder="1" applyAlignment="1">
      <alignment horizontal="right" shrinkToFit="1"/>
    </xf>
    <xf numFmtId="4" fontId="35" fillId="5" borderId="18" xfId="5" applyNumberFormat="1" applyFont="1" applyFill="1" applyBorder="1" applyAlignment="1">
      <alignment horizontal="right" shrinkToFit="1"/>
    </xf>
    <xf numFmtId="49" fontId="35" fillId="0" borderId="4" xfId="5" applyNumberFormat="1" applyFont="1" applyBorder="1"/>
    <xf numFmtId="4" fontId="35" fillId="0" borderId="18" xfId="5" applyNumberFormat="1" applyFont="1" applyBorder="1" applyAlignment="1">
      <alignment horizontal="right" shrinkToFit="1"/>
    </xf>
    <xf numFmtId="49" fontId="36" fillId="0" borderId="4" xfId="5" applyNumberFormat="1" applyFont="1" applyBorder="1"/>
    <xf numFmtId="4" fontId="36" fillId="0" borderId="5" xfId="5" applyNumberFormat="1" applyFont="1" applyBorder="1" applyAlignment="1">
      <alignment horizontal="right" vertical="top" shrinkToFit="1"/>
    </xf>
    <xf numFmtId="43" fontId="35" fillId="0" borderId="25" xfId="5" applyNumberFormat="1" applyFont="1" applyBorder="1" applyAlignment="1">
      <alignment horizontal="right"/>
    </xf>
    <xf numFmtId="43" fontId="35" fillId="0" borderId="26" xfId="5" applyNumberFormat="1" applyFont="1" applyBorder="1" applyAlignment="1">
      <alignment horizontal="right"/>
    </xf>
    <xf numFmtId="0" fontId="11" fillId="3" borderId="12" xfId="5" applyFont="1" applyFill="1" applyBorder="1" applyAlignment="1">
      <alignment horizontal="left"/>
    </xf>
    <xf numFmtId="43" fontId="11" fillId="3" borderId="13" xfId="5" applyNumberFormat="1" applyFont="1" applyFill="1" applyBorder="1" applyAlignment="1">
      <alignment horizontal="right"/>
    </xf>
    <xf numFmtId="43" fontId="11" fillId="3" borderId="14" xfId="5" applyNumberFormat="1" applyFont="1" applyFill="1" applyBorder="1" applyAlignment="1">
      <alignment horizontal="right"/>
    </xf>
    <xf numFmtId="43" fontId="11" fillId="3" borderId="27" xfId="5" applyNumberFormat="1" applyFont="1" applyFill="1" applyBorder="1" applyAlignment="1">
      <alignment horizontal="right"/>
    </xf>
    <xf numFmtId="43" fontId="11" fillId="3" borderId="28" xfId="5" applyNumberFormat="1" applyFont="1" applyFill="1" applyBorder="1" applyAlignment="1">
      <alignment horizontal="right"/>
    </xf>
    <xf numFmtId="0" fontId="40" fillId="0" borderId="0" xfId="5" applyFont="1"/>
    <xf numFmtId="0" fontId="36" fillId="0" borderId="0" xfId="5" applyFont="1"/>
    <xf numFmtId="0" fontId="41" fillId="0" borderId="0" xfId="5" applyFont="1"/>
    <xf numFmtId="0" fontId="42" fillId="0" borderId="0" xfId="5" applyFont="1"/>
    <xf numFmtId="0" fontId="43" fillId="0" borderId="0" xfId="5" applyFont="1"/>
    <xf numFmtId="0" fontId="44" fillId="0" borderId="0" xfId="5" applyFont="1"/>
    <xf numFmtId="43" fontId="41" fillId="0" borderId="0" xfId="5" applyNumberFormat="1" applyFont="1"/>
    <xf numFmtId="0" fontId="27" fillId="0" borderId="0" xfId="5" applyFont="1" applyAlignment="1">
      <alignment horizontal="left"/>
    </xf>
    <xf numFmtId="0" fontId="40" fillId="0" borderId="0" xfId="5" applyFont="1" applyAlignment="1">
      <alignment horizontal="left"/>
    </xf>
    <xf numFmtId="0" fontId="45" fillId="0" borderId="0" xfId="5" applyFont="1"/>
    <xf numFmtId="0" fontId="46" fillId="0" borderId="0" xfId="5" applyFont="1"/>
    <xf numFmtId="0" fontId="45" fillId="0" borderId="0" xfId="5" applyFont="1" applyAlignment="1">
      <alignment horizontal="left"/>
    </xf>
    <xf numFmtId="0" fontId="31" fillId="0" borderId="0" xfId="5" applyFont="1"/>
    <xf numFmtId="0" fontId="47" fillId="0" borderId="0" xfId="5" applyFont="1" applyAlignment="1">
      <alignment horizontal="left"/>
    </xf>
    <xf numFmtId="0" fontId="48" fillId="0" borderId="0" xfId="5" applyFont="1"/>
    <xf numFmtId="0" fontId="47" fillId="0" borderId="0" xfId="5" applyFont="1"/>
    <xf numFmtId="0" fontId="49" fillId="0" borderId="0" xfId="5" applyFont="1" applyAlignment="1">
      <alignment horizontal="left"/>
    </xf>
    <xf numFmtId="0" fontId="49" fillId="0" borderId="0" xfId="5" applyFont="1"/>
    <xf numFmtId="0" fontId="3" fillId="0" borderId="0" xfId="5" applyFont="1" applyAlignment="1">
      <alignment horizontal="left" vertical="top"/>
    </xf>
    <xf numFmtId="0" fontId="50" fillId="0" borderId="0" xfId="5" applyFont="1"/>
    <xf numFmtId="0" fontId="51" fillId="0" borderId="0" xfId="5" applyFont="1"/>
    <xf numFmtId="164" fontId="12" fillId="0" borderId="0" xfId="1" applyFont="1"/>
    <xf numFmtId="4" fontId="3" fillId="0" borderId="0" xfId="5" applyNumberFormat="1" applyFont="1"/>
    <xf numFmtId="37" fontId="7" fillId="0" borderId="0" xfId="0" applyNumberFormat="1" applyFont="1" applyAlignment="1">
      <alignment horizontal="right" vertical="center" wrapText="1"/>
    </xf>
    <xf numFmtId="0" fontId="52" fillId="0" borderId="0" xfId="0" applyFont="1"/>
    <xf numFmtId="0" fontId="15" fillId="0" borderId="0" xfId="0" applyFont="1"/>
    <xf numFmtId="0" fontId="27" fillId="0" borderId="0" xfId="0" applyFont="1" applyAlignment="1">
      <alignment horizontal="left"/>
    </xf>
    <xf numFmtId="37" fontId="0" fillId="0" borderId="0" xfId="0" applyNumberFormat="1"/>
    <xf numFmtId="9" fontId="5" fillId="0" borderId="0" xfId="2" applyFont="1" applyFill="1" applyBorder="1" applyAlignment="1">
      <alignment horizontal="center"/>
    </xf>
    <xf numFmtId="170" fontId="12" fillId="0" borderId="0" xfId="0" applyNumberFormat="1" applyFont="1"/>
    <xf numFmtId="164" fontId="3" fillId="0" borderId="0" xfId="1" applyFont="1" applyAlignment="1">
      <alignment horizontal="right" vertical="center"/>
    </xf>
    <xf numFmtId="164" fontId="18" fillId="0" borderId="0" xfId="1" applyFont="1" applyAlignment="1">
      <alignment horizontal="righ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31" fillId="2" borderId="0" xfId="5" applyNumberFormat="1" applyFont="1" applyFill="1" applyAlignment="1">
      <alignment horizontal="center" wrapText="1"/>
    </xf>
    <xf numFmtId="49" fontId="31" fillId="2" borderId="0" xfId="5" applyNumberFormat="1" applyFont="1" applyFill="1" applyAlignment="1">
      <alignment horizontal="center"/>
    </xf>
  </cellXfs>
  <cellStyles count="9">
    <cellStyle name="Millares" xfId="1" builtinId="3"/>
    <cellStyle name="Millares 2" xfId="6" xr:uid="{6D5E093C-CD49-4D6F-8F3F-13556165C593}"/>
    <cellStyle name="Millares 3" xfId="3" xr:uid="{00000000-0005-0000-0000-000001000000}"/>
    <cellStyle name="Millares 3 2" xfId="4" xr:uid="{00000000-0005-0000-0000-000002000000}"/>
    <cellStyle name="Millares 4" xfId="7" xr:uid="{FB4C77C6-19CE-42B4-9164-7DADBADF4085}"/>
    <cellStyle name="Normal" xfId="0" builtinId="0"/>
    <cellStyle name="Normal 2" xfId="5" xr:uid="{00000000-0005-0000-0000-000004000000}"/>
    <cellStyle name="Normal 2 2" xfId="8" xr:uid="{2C418741-E178-4C4D-AB81-7ED71B754424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350520</xdr:colOff>
      <xdr:row>0</xdr:row>
      <xdr:rowOff>116205</xdr:rowOff>
    </xdr:from>
    <xdr:to>
      <xdr:col>4</xdr:col>
      <xdr:colOff>415196</xdr:colOff>
      <xdr:row>6</xdr:row>
      <xdr:rowOff>127635</xdr:rowOff>
    </xdr:to>
    <xdr:pic>
      <xdr:nvPicPr>
        <xdr:cNvPr id="4" name="Imagen 3" descr="C:\Users\enver segura\Downloads\logo_codopesca 2020 #3.png">
          <a:extLst>
            <a:ext uri="{FF2B5EF4-FFF2-40B4-BE49-F238E27FC236}">
              <a16:creationId xmlns:a16="http://schemas.microsoft.com/office/drawing/2014/main" id="{2FF1741E-6AAA-44A6-8D8A-22ED68879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" y="116205"/>
          <a:ext cx="4413885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123825</xdr:rowOff>
    </xdr:from>
    <xdr:to>
      <xdr:col>4</xdr:col>
      <xdr:colOff>407670</xdr:colOff>
      <xdr:row>6</xdr:row>
      <xdr:rowOff>135255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23825"/>
          <a:ext cx="4429125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142875</xdr:rowOff>
    </xdr:from>
    <xdr:to>
      <xdr:col>6</xdr:col>
      <xdr:colOff>685800</xdr:colOff>
      <xdr:row>7</xdr:row>
      <xdr:rowOff>61052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76DEC440-FDB0-4471-B327-B40DB3637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" y="142875"/>
          <a:ext cx="5524500" cy="1146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3</xdr:col>
      <xdr:colOff>971549</xdr:colOff>
      <xdr:row>7</xdr:row>
      <xdr:rowOff>43090</xdr:rowOff>
    </xdr:to>
    <xdr:pic>
      <xdr:nvPicPr>
        <xdr:cNvPr id="3" name="Imagen 2" descr="C:\Users\enver segura\Downloads\logo_codopesca 2020 #3.png">
          <a:extLst>
            <a:ext uri="{FF2B5EF4-FFF2-40B4-BE49-F238E27FC236}">
              <a16:creationId xmlns:a16="http://schemas.microsoft.com/office/drawing/2014/main" id="{CC21D0B9-9D49-4A6B-8948-F1959CABF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67640"/>
          <a:ext cx="6526530" cy="1140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876300</xdr:colOff>
      <xdr:row>7</xdr:row>
      <xdr:rowOff>88810</xdr:rowOff>
    </xdr:to>
    <xdr:pic>
      <xdr:nvPicPr>
        <xdr:cNvPr id="4" name="Imagen 3" descr="C:\Users\enver segura\Downloads\logo_codopesca 2020 #3.png">
          <a:extLst>
            <a:ext uri="{FF2B5EF4-FFF2-40B4-BE49-F238E27FC236}">
              <a16:creationId xmlns:a16="http://schemas.microsoft.com/office/drawing/2014/main" id="{06CC84F4-FAC8-43AC-8881-BA34371D7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167640"/>
          <a:ext cx="5532120" cy="1140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1</xdr:row>
      <xdr:rowOff>38100</xdr:rowOff>
    </xdr:from>
    <xdr:to>
      <xdr:col>5</xdr:col>
      <xdr:colOff>910898</xdr:colOff>
      <xdr:row>7</xdr:row>
      <xdr:rowOff>132625</xdr:rowOff>
    </xdr:to>
    <xdr:pic>
      <xdr:nvPicPr>
        <xdr:cNvPr id="3" name="Imagen 2" descr="C:\Users\enver segura\Downloads\logo_codopesca 2020 #3.png">
          <a:extLst>
            <a:ext uri="{FF2B5EF4-FFF2-40B4-BE49-F238E27FC236}">
              <a16:creationId xmlns:a16="http://schemas.microsoft.com/office/drawing/2014/main" id="{923B89E6-D140-42AC-B495-25BA5C26B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6" y="205740"/>
          <a:ext cx="5779769" cy="1146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765498</xdr:colOff>
      <xdr:row>0</xdr:row>
      <xdr:rowOff>174946</xdr:rowOff>
    </xdr:from>
    <xdr:to>
      <xdr:col>16</xdr:col>
      <xdr:colOff>837035</xdr:colOff>
      <xdr:row>6</xdr:row>
      <xdr:rowOff>138555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63E201-4B10-4A17-B90A-7CE5F4045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45618" y="174946"/>
          <a:ext cx="2669957" cy="1190429"/>
        </a:xfrm>
        <a:prstGeom prst="rect">
          <a:avLst/>
        </a:prstGeom>
      </xdr:spPr>
    </xdr:pic>
    <xdr:clientData/>
  </xdr:twoCellAnchor>
  <xdr:twoCellAnchor editAs="oneCell">
    <xdr:from>
      <xdr:col>0</xdr:col>
      <xdr:colOff>106913</xdr:colOff>
      <xdr:row>0</xdr:row>
      <xdr:rowOff>0</xdr:rowOff>
    </xdr:from>
    <xdr:to>
      <xdr:col>0</xdr:col>
      <xdr:colOff>2799184</xdr:colOff>
      <xdr:row>7</xdr:row>
      <xdr:rowOff>38878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90FD96-C8B8-4032-8882-68AF67DC0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913" y="0"/>
          <a:ext cx="2692271" cy="1425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9:G71"/>
  <sheetViews>
    <sheetView showGridLines="0" topLeftCell="A30" zoomScale="103" zoomScaleNormal="102" workbookViewId="0">
      <selection activeCell="D61" sqref="D61"/>
    </sheetView>
  </sheetViews>
  <sheetFormatPr baseColWidth="10" defaultColWidth="11.44140625" defaultRowHeight="13.8" x14ac:dyDescent="0.3"/>
  <cols>
    <col min="1" max="1" width="11.44140625" style="14"/>
    <col min="2" max="2" width="42" style="14" bestFit="1" customWidth="1"/>
    <col min="3" max="3" width="6.33203125" style="14" customWidth="1"/>
    <col min="4" max="4" width="15.109375" style="14" bestFit="1" customWidth="1"/>
    <col min="5" max="5" width="14.21875" style="14" bestFit="1" customWidth="1"/>
    <col min="6" max="16384" width="11.44140625" style="14"/>
  </cols>
  <sheetData>
    <row r="9" spans="2:5" x14ac:dyDescent="0.3">
      <c r="B9" s="279" t="s">
        <v>138</v>
      </c>
      <c r="C9" s="279"/>
      <c r="D9" s="279"/>
      <c r="E9" s="279"/>
    </row>
    <row r="10" spans="2:5" x14ac:dyDescent="0.3">
      <c r="B10" s="279" t="s">
        <v>256</v>
      </c>
      <c r="C10" s="279"/>
      <c r="D10" s="279"/>
      <c r="E10" s="279"/>
    </row>
    <row r="11" spans="2:5" x14ac:dyDescent="0.3">
      <c r="B11" s="279" t="s">
        <v>139</v>
      </c>
      <c r="C11" s="279"/>
      <c r="D11" s="279"/>
      <c r="E11" s="279"/>
    </row>
    <row r="13" spans="2:5" x14ac:dyDescent="0.3">
      <c r="C13" s="101" t="s">
        <v>147</v>
      </c>
      <c r="D13" s="101">
        <v>2024</v>
      </c>
      <c r="E13" s="101">
        <v>2023</v>
      </c>
    </row>
    <row r="14" spans="2:5" x14ac:dyDescent="0.3">
      <c r="B14" s="12" t="s">
        <v>0</v>
      </c>
      <c r="C14" s="12"/>
      <c r="D14" s="100"/>
      <c r="E14" s="100"/>
    </row>
    <row r="15" spans="2:5" x14ac:dyDescent="0.3">
      <c r="B15" s="12" t="s">
        <v>1</v>
      </c>
      <c r="D15" s="6"/>
      <c r="E15" s="6"/>
    </row>
    <row r="16" spans="2:5" x14ac:dyDescent="0.3">
      <c r="B16" s="14" t="s">
        <v>153</v>
      </c>
      <c r="C16" s="102">
        <v>7</v>
      </c>
      <c r="D16" s="95">
        <v>76117534.660000011</v>
      </c>
      <c r="E16" s="95">
        <v>98574182.180000007</v>
      </c>
    </row>
    <row r="17" spans="2:5" s="103" customFormat="1" x14ac:dyDescent="0.3">
      <c r="B17" s="14" t="s">
        <v>152</v>
      </c>
      <c r="C17" s="102">
        <v>8</v>
      </c>
      <c r="D17" s="95">
        <v>4660553.1399999997</v>
      </c>
      <c r="E17" s="95">
        <v>1344392</v>
      </c>
    </row>
    <row r="18" spans="2:5" x14ac:dyDescent="0.3">
      <c r="B18" s="14" t="s">
        <v>151</v>
      </c>
      <c r="C18" s="102">
        <v>9</v>
      </c>
      <c r="D18" s="104">
        <v>2099893.2999999998</v>
      </c>
      <c r="E18" s="104">
        <v>1240542.8900000001</v>
      </c>
    </row>
    <row r="19" spans="2:5" ht="12.75" hidden="1" customHeight="1" x14ac:dyDescent="0.3">
      <c r="B19" s="14" t="s">
        <v>174</v>
      </c>
      <c r="D19" s="95"/>
      <c r="E19" s="95"/>
    </row>
    <row r="20" spans="2:5" x14ac:dyDescent="0.3">
      <c r="D20" s="105">
        <f>SUM(D15:D19)</f>
        <v>82877981.100000009</v>
      </c>
      <c r="E20" s="105">
        <f>SUM(E15:E19)</f>
        <v>101159117.07000001</v>
      </c>
    </row>
    <row r="21" spans="2:5" x14ac:dyDescent="0.3">
      <c r="B21" s="12" t="s">
        <v>2</v>
      </c>
      <c r="D21" s="105"/>
      <c r="E21" s="105"/>
    </row>
    <row r="22" spans="2:5" x14ac:dyDescent="0.3">
      <c r="B22" s="12" t="s">
        <v>3</v>
      </c>
      <c r="D22" s="106"/>
      <c r="E22" s="106"/>
    </row>
    <row r="23" spans="2:5" ht="12.75" customHeight="1" x14ac:dyDescent="0.3">
      <c r="B23" s="14" t="s">
        <v>53</v>
      </c>
      <c r="C23" s="102">
        <v>10</v>
      </c>
      <c r="D23" s="95">
        <v>82500</v>
      </c>
      <c r="E23" s="95">
        <v>82500</v>
      </c>
    </row>
    <row r="24" spans="2:5" x14ac:dyDescent="0.3">
      <c r="B24" s="14" t="s">
        <v>150</v>
      </c>
      <c r="C24" s="102">
        <v>11</v>
      </c>
      <c r="D24" s="104">
        <v>28536842.200000003</v>
      </c>
      <c r="E24" s="104">
        <v>29397675</v>
      </c>
    </row>
    <row r="25" spans="2:5" x14ac:dyDescent="0.3">
      <c r="B25" s="12" t="s">
        <v>4</v>
      </c>
      <c r="D25" s="105">
        <f>SUM(D23:D24)</f>
        <v>28619342.200000003</v>
      </c>
      <c r="E25" s="105">
        <f>SUM(E23:E24)</f>
        <v>29480175</v>
      </c>
    </row>
    <row r="26" spans="2:5" x14ac:dyDescent="0.3">
      <c r="B26" s="12" t="s">
        <v>5</v>
      </c>
      <c r="C26" s="12"/>
      <c r="D26" s="107">
        <f>+D20+D25</f>
        <v>111497323.30000001</v>
      </c>
      <c r="E26" s="107">
        <f>+E20+E25</f>
        <v>130639292.07000001</v>
      </c>
    </row>
    <row r="27" spans="2:5" x14ac:dyDescent="0.3">
      <c r="D27" s="108"/>
      <c r="E27" s="108"/>
    </row>
    <row r="28" spans="2:5" x14ac:dyDescent="0.3">
      <c r="B28" s="12" t="s">
        <v>30</v>
      </c>
      <c r="D28" s="108"/>
      <c r="E28" s="108"/>
    </row>
    <row r="29" spans="2:5" x14ac:dyDescent="0.3">
      <c r="B29" s="12" t="s">
        <v>6</v>
      </c>
      <c r="D29" s="108"/>
      <c r="E29" s="108"/>
    </row>
    <row r="30" spans="2:5" x14ac:dyDescent="0.3">
      <c r="B30" s="14" t="s">
        <v>69</v>
      </c>
      <c r="C30" s="102">
        <v>12</v>
      </c>
      <c r="D30" s="95">
        <v>15286927.797839999</v>
      </c>
      <c r="E30" s="95">
        <v>11976528.116674</v>
      </c>
    </row>
    <row r="31" spans="2:5" x14ac:dyDescent="0.3">
      <c r="B31" s="14" t="s">
        <v>72</v>
      </c>
      <c r="C31" s="102">
        <v>13</v>
      </c>
      <c r="D31" s="95">
        <v>68790.89</v>
      </c>
      <c r="E31" s="95">
        <v>17635</v>
      </c>
    </row>
    <row r="32" spans="2:5" x14ac:dyDescent="0.3">
      <c r="B32" s="14" t="s">
        <v>149</v>
      </c>
      <c r="C32" s="102">
        <v>14</v>
      </c>
      <c r="D32" s="95">
        <v>1188458</v>
      </c>
      <c r="E32" s="95">
        <v>467455</v>
      </c>
    </row>
    <row r="33" spans="2:7" ht="12.75" hidden="1" customHeight="1" x14ac:dyDescent="0.3">
      <c r="B33" s="14" t="s">
        <v>31</v>
      </c>
      <c r="C33" s="102">
        <v>15</v>
      </c>
      <c r="D33" s="95"/>
      <c r="E33" s="95"/>
    </row>
    <row r="34" spans="2:7" ht="12.75" customHeight="1" x14ac:dyDescent="0.3">
      <c r="B34" s="14" t="s">
        <v>170</v>
      </c>
      <c r="C34" s="102">
        <v>15</v>
      </c>
      <c r="D34" s="104">
        <v>460584.04000000004</v>
      </c>
      <c r="E34" s="104">
        <v>315433.79000000004</v>
      </c>
    </row>
    <row r="35" spans="2:7" x14ac:dyDescent="0.3">
      <c r="B35" s="12" t="s">
        <v>7</v>
      </c>
      <c r="D35" s="105">
        <f>SUM(D30:D34)</f>
        <v>17004760.727839999</v>
      </c>
      <c r="E35" s="105">
        <f>SUM(E30:E34)</f>
        <v>12777051.906674001</v>
      </c>
    </row>
    <row r="36" spans="2:7" x14ac:dyDescent="0.3">
      <c r="D36" s="106"/>
      <c r="E36" s="106"/>
    </row>
    <row r="37" spans="2:7" x14ac:dyDescent="0.3">
      <c r="B37" s="12" t="s">
        <v>172</v>
      </c>
      <c r="D37" s="106"/>
      <c r="E37" s="106"/>
    </row>
    <row r="38" spans="2:7" ht="12.75" hidden="1" customHeight="1" x14ac:dyDescent="0.3">
      <c r="B38" s="14" t="s">
        <v>32</v>
      </c>
      <c r="D38" s="95"/>
      <c r="E38" s="95"/>
    </row>
    <row r="39" spans="2:7" ht="12.75" hidden="1" customHeight="1" x14ac:dyDescent="0.3">
      <c r="B39" s="14" t="s">
        <v>33</v>
      </c>
      <c r="D39" s="95"/>
      <c r="E39" s="95"/>
    </row>
    <row r="40" spans="2:7" ht="12.75" hidden="1" customHeight="1" x14ac:dyDescent="0.3">
      <c r="B40" s="14" t="s">
        <v>34</v>
      </c>
      <c r="D40" s="95"/>
      <c r="E40" s="95"/>
    </row>
    <row r="41" spans="2:7" ht="12.75" hidden="1" customHeight="1" x14ac:dyDescent="0.3">
      <c r="B41" s="14" t="s">
        <v>35</v>
      </c>
      <c r="D41" s="95"/>
      <c r="E41" s="95"/>
    </row>
    <row r="42" spans="2:7" ht="12.75" hidden="1" customHeight="1" x14ac:dyDescent="0.3">
      <c r="B42" s="14" t="s">
        <v>36</v>
      </c>
      <c r="D42" s="95"/>
      <c r="E42" s="95"/>
    </row>
    <row r="43" spans="2:7" ht="12.75" hidden="1" customHeight="1" x14ac:dyDescent="0.3">
      <c r="B43" s="14" t="s">
        <v>37</v>
      </c>
      <c r="D43" s="95"/>
      <c r="E43" s="95"/>
    </row>
    <row r="44" spans="2:7" ht="15.6" x14ac:dyDescent="0.45">
      <c r="B44" s="12" t="s">
        <v>173</v>
      </c>
      <c r="D44" s="109">
        <f>SUM(D38:D43)</f>
        <v>0</v>
      </c>
      <c r="E44" s="109">
        <v>0</v>
      </c>
    </row>
    <row r="45" spans="2:7" x14ac:dyDescent="0.3">
      <c r="B45" s="12" t="s">
        <v>8</v>
      </c>
      <c r="D45" s="105">
        <f>+D35+D44</f>
        <v>17004760.727839999</v>
      </c>
      <c r="E45" s="105">
        <v>12777051.906674001</v>
      </c>
    </row>
    <row r="46" spans="2:7" x14ac:dyDescent="0.3">
      <c r="B46" s="14" t="s">
        <v>9</v>
      </c>
      <c r="D46" s="106"/>
      <c r="E46" s="106"/>
    </row>
    <row r="47" spans="2:7" x14ac:dyDescent="0.3">
      <c r="B47" s="12" t="s">
        <v>169</v>
      </c>
      <c r="E47" s="106"/>
    </row>
    <row r="48" spans="2:7" x14ac:dyDescent="0.3">
      <c r="B48" s="14" t="s">
        <v>38</v>
      </c>
      <c r="C48" s="102">
        <v>16</v>
      </c>
      <c r="D48" s="95">
        <v>19525167.071350008</v>
      </c>
      <c r="E48" s="95">
        <v>14697054</v>
      </c>
      <c r="F48" s="73"/>
      <c r="G48" s="95"/>
    </row>
    <row r="49" spans="2:5" ht="12.75" hidden="1" customHeight="1" x14ac:dyDescent="0.3">
      <c r="B49" s="14" t="s">
        <v>39</v>
      </c>
      <c r="D49" s="95"/>
      <c r="E49" s="95"/>
    </row>
    <row r="50" spans="2:5" x14ac:dyDescent="0.3">
      <c r="B50" s="14" t="s">
        <v>40</v>
      </c>
      <c r="D50" s="95">
        <v>20596428.500810005</v>
      </c>
      <c r="E50" s="95">
        <v>24905998.200000003</v>
      </c>
    </row>
    <row r="51" spans="2:5" x14ac:dyDescent="0.3">
      <c r="B51" s="14" t="s">
        <v>41</v>
      </c>
      <c r="D51" s="104">
        <f>+Notas!C263</f>
        <v>54370967</v>
      </c>
      <c r="E51" s="104">
        <v>78259188.459999993</v>
      </c>
    </row>
    <row r="52" spans="2:5" x14ac:dyDescent="0.3">
      <c r="B52" s="12" t="s">
        <v>116</v>
      </c>
      <c r="D52" s="105">
        <f>SUM(D48:D51)</f>
        <v>94492562.572160006</v>
      </c>
      <c r="E52" s="105">
        <f>SUM(E48:E51)-1</f>
        <v>117862239.66</v>
      </c>
    </row>
    <row r="53" spans="2:5" x14ac:dyDescent="0.3">
      <c r="B53" s="12" t="s">
        <v>10</v>
      </c>
      <c r="D53" s="105">
        <f>+D45+D52</f>
        <v>111497323.30000001</v>
      </c>
      <c r="E53" s="105">
        <f>+E45+E52</f>
        <v>130639291.56667399</v>
      </c>
    </row>
    <row r="54" spans="2:5" x14ac:dyDescent="0.3">
      <c r="B54" s="12"/>
      <c r="D54" s="268"/>
      <c r="E54" s="110"/>
    </row>
    <row r="55" spans="2:5" ht="14.4" x14ac:dyDescent="0.3">
      <c r="D55" s="274"/>
      <c r="E55"/>
    </row>
    <row r="56" spans="2:5" s="91" customFormat="1" x14ac:dyDescent="0.3">
      <c r="B56" s="280" t="s">
        <v>255</v>
      </c>
      <c r="C56" s="280"/>
      <c r="D56" s="280"/>
      <c r="E56" s="280"/>
    </row>
    <row r="57" spans="2:5" s="91" customFormat="1" x14ac:dyDescent="0.3">
      <c r="B57" s="100"/>
      <c r="C57" s="14"/>
      <c r="D57" s="100"/>
      <c r="E57" s="100"/>
    </row>
    <row r="58" spans="2:5" x14ac:dyDescent="0.3">
      <c r="D58" s="91"/>
      <c r="E58" s="91"/>
    </row>
    <row r="59" spans="2:5" x14ac:dyDescent="0.3">
      <c r="D59" s="91"/>
      <c r="E59" s="91"/>
    </row>
    <row r="60" spans="2:5" x14ac:dyDescent="0.3">
      <c r="E60" s="75"/>
    </row>
    <row r="61" spans="2:5" x14ac:dyDescent="0.3">
      <c r="E61" s="75"/>
    </row>
    <row r="62" spans="2:5" x14ac:dyDescent="0.3">
      <c r="D62" s="75"/>
      <c r="E62" s="75"/>
    </row>
    <row r="63" spans="2:5" x14ac:dyDescent="0.3">
      <c r="D63" s="75"/>
      <c r="E63" s="75"/>
    </row>
    <row r="64" spans="2:5" x14ac:dyDescent="0.3">
      <c r="D64" s="75"/>
      <c r="E64" s="75"/>
    </row>
    <row r="65" spans="4:5" x14ac:dyDescent="0.3">
      <c r="D65" s="75"/>
      <c r="E65" s="75"/>
    </row>
    <row r="66" spans="4:5" x14ac:dyDescent="0.3">
      <c r="D66" s="75"/>
      <c r="E66" s="75"/>
    </row>
    <row r="67" spans="4:5" x14ac:dyDescent="0.3">
      <c r="D67" s="75"/>
      <c r="E67" s="75"/>
    </row>
    <row r="68" spans="4:5" x14ac:dyDescent="0.3">
      <c r="D68" s="75"/>
      <c r="E68" s="75"/>
    </row>
    <row r="69" spans="4:5" x14ac:dyDescent="0.3">
      <c r="D69" s="75"/>
      <c r="E69" s="75"/>
    </row>
    <row r="70" spans="4:5" x14ac:dyDescent="0.3">
      <c r="D70" s="75"/>
      <c r="E70" s="75"/>
    </row>
    <row r="71" spans="4:5" x14ac:dyDescent="0.3">
      <c r="D71" s="75"/>
      <c r="E71" s="75"/>
    </row>
  </sheetData>
  <mergeCells count="4">
    <mergeCell ref="B9:E9"/>
    <mergeCell ref="B10:E10"/>
    <mergeCell ref="B11:E11"/>
    <mergeCell ref="B56:E56"/>
  </mergeCells>
  <printOptions horizontalCentered="1"/>
  <pageMargins left="0.4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9:J48"/>
  <sheetViews>
    <sheetView showGridLines="0" topLeftCell="A44" zoomScale="161" zoomScaleNormal="130" workbookViewId="0">
      <selection activeCell="B41" sqref="B41"/>
    </sheetView>
  </sheetViews>
  <sheetFormatPr baseColWidth="10" defaultColWidth="11.44140625" defaultRowHeight="13.8" x14ac:dyDescent="0.3"/>
  <cols>
    <col min="1" max="1" width="6.6640625" style="14" customWidth="1"/>
    <col min="2" max="2" width="43.33203125" style="14" customWidth="1"/>
    <col min="3" max="3" width="6.33203125" style="14" customWidth="1"/>
    <col min="4" max="5" width="14.6640625" style="14" bestFit="1" customWidth="1"/>
    <col min="6" max="6" width="11.44140625" style="111"/>
    <col min="7" max="7" width="13" style="14" bestFit="1" customWidth="1"/>
    <col min="8" max="16384" width="11.44140625" style="14"/>
  </cols>
  <sheetData>
    <row r="9" spans="2:7" ht="15" customHeight="1" x14ac:dyDescent="0.3">
      <c r="B9" s="281" t="s">
        <v>140</v>
      </c>
      <c r="C9" s="281"/>
      <c r="D9" s="281"/>
      <c r="E9" s="281"/>
    </row>
    <row r="10" spans="2:7" ht="15" customHeight="1" x14ac:dyDescent="0.3">
      <c r="B10" s="281" t="s">
        <v>257</v>
      </c>
      <c r="C10" s="281"/>
      <c r="D10" s="281"/>
      <c r="E10" s="281"/>
    </row>
    <row r="11" spans="2:7" ht="15" customHeight="1" x14ac:dyDescent="0.3">
      <c r="B11" s="279" t="s">
        <v>139</v>
      </c>
      <c r="C11" s="279"/>
      <c r="D11" s="279"/>
      <c r="E11" s="279"/>
    </row>
    <row r="13" spans="2:7" x14ac:dyDescent="0.3">
      <c r="C13" s="101" t="s">
        <v>147</v>
      </c>
      <c r="D13" s="101">
        <v>2024</v>
      </c>
      <c r="E13" s="101">
        <v>2023</v>
      </c>
    </row>
    <row r="14" spans="2:7" x14ac:dyDescent="0.3">
      <c r="B14" s="12" t="s">
        <v>146</v>
      </c>
      <c r="C14" s="12"/>
    </row>
    <row r="15" spans="2:7" ht="14.4" x14ac:dyDescent="0.3">
      <c r="B15" s="14" t="s">
        <v>17</v>
      </c>
      <c r="C15" s="102">
        <v>17</v>
      </c>
      <c r="D15" s="91">
        <v>66008453.480000004</v>
      </c>
      <c r="E15" s="91">
        <v>57027625.450000003</v>
      </c>
      <c r="F15" s="54"/>
      <c r="G15" s="54"/>
    </row>
    <row r="16" spans="2:7" ht="14.4" x14ac:dyDescent="0.3">
      <c r="B16" s="14" t="s">
        <v>83</v>
      </c>
      <c r="C16" s="102">
        <v>18</v>
      </c>
      <c r="D16" s="91">
        <v>71600088</v>
      </c>
      <c r="E16" s="91">
        <v>75649478</v>
      </c>
      <c r="F16" s="54"/>
      <c r="G16" s="54"/>
    </row>
    <row r="17" spans="2:10" ht="14.4" x14ac:dyDescent="0.3">
      <c r="B17" s="14" t="s">
        <v>19</v>
      </c>
      <c r="C17" s="102">
        <v>19</v>
      </c>
      <c r="D17" s="83">
        <v>0</v>
      </c>
      <c r="E17" s="83">
        <v>0</v>
      </c>
      <c r="F17" s="54"/>
      <c r="G17" s="54"/>
    </row>
    <row r="18" spans="2:10" ht="14.4" x14ac:dyDescent="0.3">
      <c r="B18" s="12" t="s">
        <v>12</v>
      </c>
      <c r="C18" s="12"/>
      <c r="D18" s="113">
        <f>SUM(D15:D17)</f>
        <v>137608541.48000002</v>
      </c>
      <c r="E18" s="113">
        <f>SUM(E15:E17)</f>
        <v>132677103.45</v>
      </c>
      <c r="F18" s="54"/>
      <c r="G18" s="54"/>
    </row>
    <row r="19" spans="2:10" ht="14.4" x14ac:dyDescent="0.3">
      <c r="D19" s="91"/>
      <c r="E19" s="91"/>
      <c r="F19" s="54"/>
      <c r="G19" s="54"/>
    </row>
    <row r="20" spans="2:10" ht="14.4" x14ac:dyDescent="0.3">
      <c r="B20" s="12" t="s">
        <v>148</v>
      </c>
      <c r="C20" s="12"/>
      <c r="D20" s="91"/>
      <c r="E20" s="91"/>
      <c r="F20" s="54"/>
      <c r="G20" s="54"/>
    </row>
    <row r="21" spans="2:10" ht="13.2" customHeight="1" x14ac:dyDescent="0.3">
      <c r="B21" s="14" t="s">
        <v>20</v>
      </c>
      <c r="C21" s="102">
        <v>20</v>
      </c>
      <c r="D21" s="91">
        <v>80514896.540000007</v>
      </c>
      <c r="E21" s="91">
        <v>78325418.620000005</v>
      </c>
      <c r="F21" s="54"/>
      <c r="G21"/>
      <c r="H21"/>
      <c r="I21"/>
      <c r="J21"/>
    </row>
    <row r="22" spans="2:10" ht="14.4" hidden="1" x14ac:dyDescent="0.3">
      <c r="B22" s="14" t="s">
        <v>21</v>
      </c>
      <c r="C22" s="102">
        <v>14</v>
      </c>
      <c r="D22" s="114"/>
      <c r="E22" s="91"/>
      <c r="F22" s="54"/>
      <c r="G22"/>
      <c r="H22"/>
      <c r="I22"/>
      <c r="J22"/>
    </row>
    <row r="23" spans="2:10" ht="14.4" x14ac:dyDescent="0.3">
      <c r="B23" s="14" t="s">
        <v>22</v>
      </c>
      <c r="C23" s="102">
        <v>21</v>
      </c>
      <c r="D23" s="91">
        <v>8638770.7699999996</v>
      </c>
      <c r="E23" s="91">
        <v>7863039.9100000001</v>
      </c>
      <c r="F23" s="54"/>
      <c r="G23"/>
      <c r="H23"/>
      <c r="I23"/>
      <c r="J23"/>
    </row>
    <row r="24" spans="2:10" ht="13.2" customHeight="1" x14ac:dyDescent="0.3">
      <c r="B24" s="14" t="s">
        <v>23</v>
      </c>
      <c r="C24" s="102">
        <v>22</v>
      </c>
      <c r="D24" s="91">
        <v>5120157.01</v>
      </c>
      <c r="E24" s="91">
        <v>3494560</v>
      </c>
      <c r="F24" s="54"/>
      <c r="G24"/>
      <c r="H24"/>
      <c r="I24"/>
      <c r="J24"/>
    </row>
    <row r="25" spans="2:10" ht="14.4" hidden="1" x14ac:dyDescent="0.3">
      <c r="B25" s="14" t="s">
        <v>24</v>
      </c>
      <c r="C25" s="102">
        <v>18.5</v>
      </c>
      <c r="D25" s="91"/>
      <c r="E25" s="91"/>
      <c r="F25" s="54"/>
      <c r="G25"/>
      <c r="H25"/>
      <c r="I25"/>
      <c r="J25"/>
    </row>
    <row r="26" spans="2:10" ht="14.4" x14ac:dyDescent="0.3">
      <c r="B26" s="14" t="s">
        <v>25</v>
      </c>
      <c r="C26" s="102">
        <v>23</v>
      </c>
      <c r="D26" s="91">
        <v>22514990.259999998</v>
      </c>
      <c r="E26" s="91">
        <v>17997027.719999999</v>
      </c>
      <c r="F26" s="54"/>
      <c r="G26"/>
      <c r="H26"/>
      <c r="I26"/>
      <c r="J26"/>
    </row>
    <row r="27" spans="2:10" ht="14.4" x14ac:dyDescent="0.3">
      <c r="B27" s="14" t="s">
        <v>86</v>
      </c>
      <c r="C27" s="102">
        <v>24</v>
      </c>
      <c r="D27" s="112">
        <v>0</v>
      </c>
      <c r="E27" s="112">
        <v>0</v>
      </c>
      <c r="G27"/>
      <c r="H27"/>
      <c r="I27"/>
      <c r="J27"/>
    </row>
    <row r="28" spans="2:10" ht="14.4" x14ac:dyDescent="0.3">
      <c r="B28" s="12" t="s">
        <v>26</v>
      </c>
      <c r="C28" s="12"/>
      <c r="D28" s="113">
        <f>SUM(D21:D27)</f>
        <v>116788814.58000001</v>
      </c>
      <c r="E28" s="113">
        <f>SUM(E21:E27)+1</f>
        <v>107680047.25</v>
      </c>
      <c r="G28"/>
      <c r="H28"/>
      <c r="I28"/>
      <c r="J28"/>
    </row>
    <row r="29" spans="2:10" ht="14.4" x14ac:dyDescent="0.3">
      <c r="D29" s="91"/>
      <c r="E29" s="91"/>
      <c r="G29"/>
      <c r="H29"/>
      <c r="I29"/>
      <c r="J29"/>
    </row>
    <row r="30" spans="2:10" ht="14.4" x14ac:dyDescent="0.3">
      <c r="D30" s="91"/>
      <c r="E30" s="91"/>
      <c r="G30"/>
      <c r="H30"/>
      <c r="I30"/>
      <c r="J30"/>
    </row>
    <row r="31" spans="2:10" ht="14.4" x14ac:dyDescent="0.3">
      <c r="B31" s="14" t="s">
        <v>27</v>
      </c>
      <c r="D31" s="91">
        <v>-223298.39918999933</v>
      </c>
      <c r="E31" s="115">
        <v>-91058</v>
      </c>
      <c r="G31"/>
    </row>
    <row r="32" spans="2:10" ht="14.4" x14ac:dyDescent="0.3">
      <c r="D32" s="115"/>
      <c r="E32" s="115"/>
      <c r="G32"/>
    </row>
    <row r="33" spans="2:7" x14ac:dyDescent="0.3">
      <c r="B33" s="14" t="s">
        <v>28</v>
      </c>
      <c r="D33" s="83">
        <v>0</v>
      </c>
      <c r="E33" s="83">
        <v>0</v>
      </c>
    </row>
    <row r="34" spans="2:7" x14ac:dyDescent="0.3">
      <c r="D34" s="91"/>
      <c r="E34" s="91"/>
    </row>
    <row r="35" spans="2:7" x14ac:dyDescent="0.3">
      <c r="B35" s="12" t="s">
        <v>29</v>
      </c>
      <c r="C35" s="12"/>
      <c r="D35" s="113">
        <f>+D18-D28+D31+D33</f>
        <v>20596428.500810005</v>
      </c>
      <c r="E35" s="113">
        <f>+E18-E28+E31+E33</f>
        <v>24905998.200000003</v>
      </c>
    </row>
    <row r="37" spans="2:7" x14ac:dyDescent="0.3">
      <c r="D37" s="91"/>
    </row>
    <row r="38" spans="2:7" x14ac:dyDescent="0.3">
      <c r="B38" s="280" t="s">
        <v>255</v>
      </c>
      <c r="C38" s="280"/>
      <c r="D38" s="280"/>
      <c r="E38" s="280"/>
      <c r="G38" s="268"/>
    </row>
    <row r="40" spans="2:7" x14ac:dyDescent="0.3">
      <c r="D40" s="91"/>
      <c r="E40" s="91"/>
    </row>
    <row r="41" spans="2:7" x14ac:dyDescent="0.3">
      <c r="D41" s="91"/>
    </row>
    <row r="42" spans="2:7" x14ac:dyDescent="0.3">
      <c r="D42" s="91"/>
      <c r="E42" s="16"/>
    </row>
    <row r="43" spans="2:7" x14ac:dyDescent="0.3">
      <c r="D43" s="91"/>
    </row>
    <row r="44" spans="2:7" x14ac:dyDescent="0.3">
      <c r="D44" s="91"/>
    </row>
    <row r="45" spans="2:7" x14ac:dyDescent="0.3">
      <c r="D45" s="91"/>
    </row>
    <row r="46" spans="2:7" x14ac:dyDescent="0.3">
      <c r="D46" s="91"/>
      <c r="E46" s="116"/>
    </row>
    <row r="47" spans="2:7" x14ac:dyDescent="0.3">
      <c r="D47" s="91"/>
      <c r="E47" s="116"/>
    </row>
    <row r="48" spans="2:7" x14ac:dyDescent="0.3">
      <c r="D48" s="116"/>
      <c r="E48" s="116"/>
    </row>
  </sheetData>
  <mergeCells count="4">
    <mergeCell ref="B38:E38"/>
    <mergeCell ref="B9:E9"/>
    <mergeCell ref="B10:E10"/>
    <mergeCell ref="B11:E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3CAED-4DF8-45CB-8B8E-42BF581A1DBE}">
  <sheetPr>
    <pageSetUpPr fitToPage="1"/>
  </sheetPr>
  <dimension ref="B9:J37"/>
  <sheetViews>
    <sheetView showGridLines="0" topLeftCell="A10" zoomScale="98" workbookViewId="0">
      <selection activeCell="B31" sqref="B31:G31"/>
    </sheetView>
  </sheetViews>
  <sheetFormatPr baseColWidth="10" defaultColWidth="11.44140625" defaultRowHeight="13.8" x14ac:dyDescent="0.3"/>
  <cols>
    <col min="1" max="1" width="11.44140625" style="14"/>
    <col min="2" max="2" width="47.6640625" style="14" customWidth="1"/>
    <col min="3" max="3" width="13.6640625" style="14" customWidth="1"/>
    <col min="4" max="5" width="13.6640625" style="14" hidden="1" customWidth="1"/>
    <col min="6" max="7" width="13.6640625" style="14" customWidth="1"/>
    <col min="8" max="8" width="15.6640625" style="14" bestFit="1" customWidth="1"/>
    <col min="9" max="9" width="11.88671875" style="14" bestFit="1" customWidth="1"/>
    <col min="10" max="10" width="13.6640625" style="111" bestFit="1" customWidth="1"/>
    <col min="11" max="16384" width="11.44140625" style="14"/>
  </cols>
  <sheetData>
    <row r="9" spans="2:10" x14ac:dyDescent="0.3">
      <c r="B9" s="279"/>
      <c r="C9" s="279"/>
      <c r="D9" s="279"/>
      <c r="E9" s="279"/>
      <c r="F9" s="279"/>
    </row>
    <row r="10" spans="2:10" x14ac:dyDescent="0.3">
      <c r="B10" s="281" t="s">
        <v>188</v>
      </c>
      <c r="C10" s="281"/>
      <c r="D10" s="281"/>
      <c r="E10" s="281"/>
      <c r="F10" s="281"/>
      <c r="G10" s="281"/>
    </row>
    <row r="11" spans="2:10" x14ac:dyDescent="0.3">
      <c r="B11" s="281" t="s">
        <v>259</v>
      </c>
      <c r="C11" s="281"/>
      <c r="D11" s="281"/>
      <c r="E11" s="281"/>
      <c r="F11" s="281"/>
      <c r="G11" s="281"/>
    </row>
    <row r="12" spans="2:10" x14ac:dyDescent="0.3">
      <c r="B12" s="279" t="s">
        <v>139</v>
      </c>
      <c r="C12" s="279"/>
      <c r="D12" s="279"/>
      <c r="E12" s="279"/>
      <c r="F12" s="279"/>
      <c r="G12" s="279"/>
    </row>
    <row r="13" spans="2:10" x14ac:dyDescent="0.3">
      <c r="B13" s="12"/>
    </row>
    <row r="14" spans="2:10" s="9" customFormat="1" ht="41.4" x14ac:dyDescent="0.3">
      <c r="C14" s="125" t="s">
        <v>189</v>
      </c>
      <c r="D14" s="125" t="s">
        <v>190</v>
      </c>
      <c r="E14" s="125" t="s">
        <v>191</v>
      </c>
      <c r="F14" s="125" t="s">
        <v>192</v>
      </c>
      <c r="G14" s="125" t="s">
        <v>193</v>
      </c>
      <c r="H14" s="125"/>
      <c r="J14" s="126"/>
    </row>
    <row r="15" spans="2:10" x14ac:dyDescent="0.3">
      <c r="I15" s="9"/>
    </row>
    <row r="16" spans="2:10" x14ac:dyDescent="0.3">
      <c r="B16" s="12" t="s">
        <v>199</v>
      </c>
      <c r="C16" s="5">
        <v>27340950</v>
      </c>
      <c r="D16" s="5">
        <v>0</v>
      </c>
      <c r="E16" s="5">
        <v>0</v>
      </c>
      <c r="F16" s="5">
        <v>66220975</v>
      </c>
      <c r="G16" s="5">
        <v>93561925</v>
      </c>
      <c r="I16" s="9"/>
    </row>
    <row r="17" spans="2:9" x14ac:dyDescent="0.3">
      <c r="B17" s="14" t="s">
        <v>194</v>
      </c>
      <c r="C17" s="6">
        <v>0</v>
      </c>
      <c r="D17" s="6"/>
      <c r="E17" s="6"/>
      <c r="F17" s="6">
        <v>0</v>
      </c>
      <c r="G17" s="5">
        <f t="shared" ref="G17:G18" si="0">SUM(C17:F17)</f>
        <v>0</v>
      </c>
      <c r="I17" s="9"/>
    </row>
    <row r="18" spans="2:9" x14ac:dyDescent="0.3">
      <c r="B18" s="14" t="s">
        <v>195</v>
      </c>
      <c r="C18" s="6">
        <v>0</v>
      </c>
      <c r="D18" s="6"/>
      <c r="E18" s="6"/>
      <c r="F18" s="6">
        <v>0</v>
      </c>
      <c r="G18" s="5">
        <f t="shared" si="0"/>
        <v>0</v>
      </c>
      <c r="I18" s="9"/>
    </row>
    <row r="19" spans="2:9" x14ac:dyDescent="0.3">
      <c r="B19" s="14" t="s">
        <v>196</v>
      </c>
      <c r="C19" s="6">
        <v>-15582517</v>
      </c>
      <c r="D19" s="6"/>
      <c r="E19" s="6"/>
      <c r="F19" s="6">
        <v>0</v>
      </c>
      <c r="G19" s="5">
        <f>SUM(C19:F19)</f>
        <v>-15582517</v>
      </c>
      <c r="I19" s="9"/>
    </row>
    <row r="20" spans="2:9" ht="15.6" x14ac:dyDescent="0.45">
      <c r="B20" s="14" t="s">
        <v>197</v>
      </c>
      <c r="C20" s="7">
        <v>0</v>
      </c>
      <c r="D20" s="7">
        <v>0</v>
      </c>
      <c r="E20" s="7">
        <v>0</v>
      </c>
      <c r="F20" s="7">
        <v>-11850008</v>
      </c>
      <c r="G20" s="120">
        <f>SUM(C20:F20)</f>
        <v>-11850008</v>
      </c>
      <c r="I20" s="127"/>
    </row>
    <row r="21" spans="2:9" ht="15.6" x14ac:dyDescent="0.45">
      <c r="B21" s="12" t="s">
        <v>351</v>
      </c>
      <c r="C21" s="120">
        <f>SUM(C16:C20)</f>
        <v>11758433</v>
      </c>
      <c r="D21" s="120">
        <f t="shared" ref="D21:E21" si="1">SUM(D16:D20)</f>
        <v>0</v>
      </c>
      <c r="E21" s="120">
        <f t="shared" si="1"/>
        <v>0</v>
      </c>
      <c r="F21" s="120">
        <f>SUM(F16:F20)</f>
        <v>54370967</v>
      </c>
      <c r="G21" s="120">
        <f>SUM(G16:G20)</f>
        <v>66129400</v>
      </c>
      <c r="I21" s="9"/>
    </row>
    <row r="22" spans="2:9" x14ac:dyDescent="0.3">
      <c r="C22" s="6"/>
      <c r="D22" s="6"/>
      <c r="E22" s="6"/>
      <c r="F22" s="6"/>
      <c r="G22" s="6"/>
      <c r="I22" s="9"/>
    </row>
    <row r="23" spans="2:9" x14ac:dyDescent="0.3">
      <c r="B23" s="14" t="s">
        <v>194</v>
      </c>
      <c r="C23" s="6">
        <v>0</v>
      </c>
      <c r="D23" s="6"/>
      <c r="E23" s="6"/>
      <c r="F23" s="6">
        <v>0</v>
      </c>
      <c r="G23" s="5">
        <f t="shared" ref="G23:G27" si="2">SUM(C23:F23)</f>
        <v>0</v>
      </c>
      <c r="I23" s="9"/>
    </row>
    <row r="24" spans="2:9" x14ac:dyDescent="0.3">
      <c r="B24" s="14" t="s">
        <v>195</v>
      </c>
      <c r="C24" s="6">
        <v>0</v>
      </c>
      <c r="D24" s="6"/>
      <c r="E24" s="6"/>
      <c r="F24" s="6">
        <v>0</v>
      </c>
      <c r="G24" s="5">
        <f t="shared" si="2"/>
        <v>0</v>
      </c>
      <c r="I24" s="9"/>
    </row>
    <row r="25" spans="2:9" x14ac:dyDescent="0.3">
      <c r="B25" s="14" t="s">
        <v>198</v>
      </c>
      <c r="C25" s="6">
        <v>0</v>
      </c>
      <c r="D25" s="6"/>
      <c r="E25" s="6"/>
      <c r="F25" s="6">
        <v>0</v>
      </c>
      <c r="G25" s="5">
        <f t="shared" si="2"/>
        <v>0</v>
      </c>
      <c r="I25" s="9"/>
    </row>
    <row r="26" spans="2:9" x14ac:dyDescent="0.3">
      <c r="B26" s="14" t="s">
        <v>196</v>
      </c>
      <c r="C26" s="6">
        <v>7766734.0713500101</v>
      </c>
      <c r="D26" s="6"/>
      <c r="E26" s="6"/>
      <c r="F26" s="6"/>
      <c r="G26" s="5">
        <f>SUM(C26:F26)</f>
        <v>7766734.0713500101</v>
      </c>
      <c r="I26" s="9"/>
    </row>
    <row r="27" spans="2:9" ht="15.6" x14ac:dyDescent="0.45">
      <c r="B27" s="14" t="s">
        <v>197</v>
      </c>
      <c r="C27" s="7">
        <v>0</v>
      </c>
      <c r="D27" s="7">
        <v>0</v>
      </c>
      <c r="E27" s="7">
        <v>0</v>
      </c>
      <c r="F27" s="7">
        <v>20596428.500810005</v>
      </c>
      <c r="G27" s="120">
        <f t="shared" si="2"/>
        <v>20596428.500810005</v>
      </c>
      <c r="I27" s="9"/>
    </row>
    <row r="28" spans="2:9" ht="15.6" x14ac:dyDescent="0.45">
      <c r="B28" s="12" t="s">
        <v>350</v>
      </c>
      <c r="C28" s="123">
        <f>SUM(C21:C27)</f>
        <v>19525167.071350008</v>
      </c>
      <c r="D28" s="123">
        <f t="shared" ref="D28:E28" si="3">SUM(D21:D27)</f>
        <v>0</v>
      </c>
      <c r="E28" s="123">
        <f t="shared" si="3"/>
        <v>0</v>
      </c>
      <c r="F28" s="123">
        <f>SUM(F21:F27)</f>
        <v>74967395.500809997</v>
      </c>
      <c r="G28" s="123">
        <f>SUM(G21:G27)</f>
        <v>94492562.572160006</v>
      </c>
      <c r="I28" s="9"/>
    </row>
    <row r="29" spans="2:9" x14ac:dyDescent="0.3">
      <c r="G29" s="91"/>
    </row>
    <row r="30" spans="2:9" x14ac:dyDescent="0.3">
      <c r="C30" s="73"/>
      <c r="F30" s="73"/>
      <c r="G30" s="268"/>
    </row>
    <row r="31" spans="2:9" x14ac:dyDescent="0.3">
      <c r="B31" s="280" t="s">
        <v>255</v>
      </c>
      <c r="C31" s="280"/>
      <c r="D31" s="280"/>
      <c r="E31" s="280"/>
      <c r="F31" s="280"/>
      <c r="G31" s="280"/>
      <c r="H31" s="276"/>
    </row>
    <row r="32" spans="2:9" x14ac:dyDescent="0.3">
      <c r="C32" s="73"/>
      <c r="F32" s="73"/>
    </row>
    <row r="33" spans="3:7" x14ac:dyDescent="0.3">
      <c r="C33" s="75"/>
      <c r="F33" s="73"/>
      <c r="G33" s="91"/>
    </row>
    <row r="34" spans="3:7" x14ac:dyDescent="0.3">
      <c r="C34" s="73"/>
      <c r="F34" s="73"/>
      <c r="G34" s="128"/>
    </row>
    <row r="35" spans="3:7" x14ac:dyDescent="0.3">
      <c r="C35" s="75"/>
    </row>
    <row r="36" spans="3:7" x14ac:dyDescent="0.3">
      <c r="C36" s="75"/>
    </row>
    <row r="37" spans="3:7" x14ac:dyDescent="0.3">
      <c r="C37" s="75"/>
    </row>
  </sheetData>
  <mergeCells count="5">
    <mergeCell ref="B9:F9"/>
    <mergeCell ref="B10:G10"/>
    <mergeCell ref="B11:G11"/>
    <mergeCell ref="B12:G12"/>
    <mergeCell ref="B31:G31"/>
  </mergeCells>
  <pageMargins left="0.7" right="0.7" top="0.75" bottom="0.75" header="0.3" footer="0.3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75"/>
  <sheetViews>
    <sheetView showGridLines="0" topLeftCell="A19" zoomScaleNormal="100" workbookViewId="0">
      <selection activeCell="C42" sqref="C42"/>
    </sheetView>
  </sheetViews>
  <sheetFormatPr baseColWidth="10" defaultColWidth="11.44140625" defaultRowHeight="13.8" x14ac:dyDescent="0.3"/>
  <cols>
    <col min="1" max="1" width="11.44140625" style="14"/>
    <col min="2" max="2" width="65" style="14" customWidth="1"/>
    <col min="3" max="4" width="15.6640625" style="14" customWidth="1"/>
    <col min="5" max="5" width="11.6640625" style="14" bestFit="1" customWidth="1"/>
    <col min="6" max="6" width="15.33203125" style="118" customWidth="1"/>
    <col min="7" max="8" width="21.44140625" style="14" bestFit="1" customWidth="1"/>
    <col min="9" max="9" width="14" style="14" bestFit="1" customWidth="1"/>
    <col min="10" max="11" width="15" style="14" bestFit="1" customWidth="1"/>
    <col min="12" max="16384" width="11.44140625" style="14"/>
  </cols>
  <sheetData>
    <row r="1" spans="2:10" ht="14.4" x14ac:dyDescent="0.3">
      <c r="F1"/>
      <c r="G1"/>
      <c r="H1"/>
      <c r="I1"/>
      <c r="J1"/>
    </row>
    <row r="2" spans="2:10" ht="14.4" x14ac:dyDescent="0.3">
      <c r="F2"/>
      <c r="G2"/>
      <c r="H2"/>
      <c r="I2"/>
      <c r="J2"/>
    </row>
    <row r="3" spans="2:10" ht="14.4" x14ac:dyDescent="0.3">
      <c r="F3"/>
      <c r="G3"/>
      <c r="H3"/>
      <c r="I3"/>
      <c r="J3"/>
    </row>
    <row r="4" spans="2:10" ht="14.4" x14ac:dyDescent="0.3">
      <c r="F4"/>
      <c r="G4"/>
      <c r="H4"/>
      <c r="I4"/>
      <c r="J4"/>
    </row>
    <row r="5" spans="2:10" ht="14.4" x14ac:dyDescent="0.3">
      <c r="F5"/>
      <c r="G5"/>
      <c r="H5"/>
      <c r="I5"/>
      <c r="J5"/>
    </row>
    <row r="6" spans="2:10" ht="14.4" x14ac:dyDescent="0.3">
      <c r="F6"/>
      <c r="G6"/>
      <c r="H6"/>
      <c r="I6"/>
      <c r="J6"/>
    </row>
    <row r="7" spans="2:10" ht="14.4" x14ac:dyDescent="0.3">
      <c r="F7"/>
      <c r="G7"/>
      <c r="H7"/>
      <c r="I7"/>
      <c r="J7"/>
    </row>
    <row r="8" spans="2:10" ht="14.4" x14ac:dyDescent="0.3">
      <c r="C8" s="117"/>
      <c r="D8" s="117"/>
      <c r="F8"/>
      <c r="G8"/>
      <c r="H8"/>
      <c r="I8"/>
      <c r="J8"/>
    </row>
    <row r="9" spans="2:10" ht="14.4" x14ac:dyDescent="0.3">
      <c r="B9" s="279"/>
      <c r="C9" s="279"/>
      <c r="D9" s="279"/>
      <c r="F9"/>
      <c r="G9"/>
      <c r="H9"/>
      <c r="I9"/>
      <c r="J9"/>
    </row>
    <row r="10" spans="2:10" ht="14.4" x14ac:dyDescent="0.3">
      <c r="B10" s="279" t="s">
        <v>141</v>
      </c>
      <c r="C10" s="279"/>
      <c r="D10" s="279"/>
      <c r="F10"/>
      <c r="G10"/>
      <c r="H10"/>
      <c r="I10"/>
      <c r="J10"/>
    </row>
    <row r="11" spans="2:10" ht="14.4" x14ac:dyDescent="0.3">
      <c r="B11" s="279" t="s">
        <v>257</v>
      </c>
      <c r="C11" s="279"/>
      <c r="D11" s="279"/>
      <c r="E11" s="46"/>
      <c r="F11"/>
      <c r="G11"/>
      <c r="H11"/>
      <c r="I11"/>
      <c r="J11"/>
    </row>
    <row r="12" spans="2:10" ht="14.4" x14ac:dyDescent="0.3">
      <c r="B12" s="279" t="s">
        <v>139</v>
      </c>
      <c r="C12" s="279"/>
      <c r="D12" s="279"/>
      <c r="E12" s="12"/>
      <c r="F12"/>
      <c r="G12"/>
      <c r="H12"/>
      <c r="I12"/>
      <c r="J12"/>
    </row>
    <row r="13" spans="2:10" ht="14.4" x14ac:dyDescent="0.3">
      <c r="F13"/>
      <c r="G13"/>
      <c r="H13"/>
      <c r="I13"/>
      <c r="J13"/>
    </row>
    <row r="14" spans="2:10" ht="14.4" x14ac:dyDescent="0.3">
      <c r="C14" s="101">
        <v>2024</v>
      </c>
      <c r="D14" s="101">
        <v>2023</v>
      </c>
      <c r="F14"/>
      <c r="G14"/>
      <c r="H14"/>
      <c r="I14"/>
      <c r="J14"/>
    </row>
    <row r="15" spans="2:10" ht="14.4" x14ac:dyDescent="0.3">
      <c r="B15" s="46" t="s">
        <v>344</v>
      </c>
      <c r="F15"/>
      <c r="G15"/>
      <c r="H15"/>
      <c r="I15"/>
      <c r="J15"/>
    </row>
    <row r="16" spans="2:10" ht="14.4" x14ac:dyDescent="0.3">
      <c r="B16" s="1" t="s">
        <v>201</v>
      </c>
      <c r="C16" s="6">
        <v>66008453.480000004</v>
      </c>
      <c r="D16" s="6">
        <v>57027625.450000003</v>
      </c>
      <c r="F16"/>
      <c r="G16"/>
      <c r="H16"/>
      <c r="I16"/>
      <c r="J16"/>
    </row>
    <row r="17" spans="2:11" ht="14.4" x14ac:dyDescent="0.3">
      <c r="B17" s="1" t="s">
        <v>42</v>
      </c>
      <c r="C17" s="6">
        <v>71600088</v>
      </c>
      <c r="D17" s="6">
        <v>75649478</v>
      </c>
      <c r="F17"/>
      <c r="G17"/>
      <c r="H17"/>
      <c r="I17"/>
      <c r="J17"/>
    </row>
    <row r="18" spans="2:11" ht="14.4" x14ac:dyDescent="0.3">
      <c r="B18" s="1" t="s">
        <v>43</v>
      </c>
      <c r="C18" s="6">
        <v>-71661734.730000004</v>
      </c>
      <c r="D18" s="6">
        <v>-69700622.620000005</v>
      </c>
      <c r="F18"/>
      <c r="G18"/>
      <c r="H18"/>
      <c r="I18"/>
      <c r="J18"/>
    </row>
    <row r="19" spans="2:11" ht="14.4" x14ac:dyDescent="0.3">
      <c r="B19" s="1" t="s">
        <v>44</v>
      </c>
      <c r="C19" s="6">
        <v>-8853161.8100000005</v>
      </c>
      <c r="D19" s="6">
        <v>-8624796</v>
      </c>
      <c r="F19"/>
      <c r="G19"/>
      <c r="H19"/>
      <c r="I19"/>
      <c r="J19"/>
    </row>
    <row r="20" spans="2:11" ht="13.2" hidden="1" customHeight="1" x14ac:dyDescent="0.3">
      <c r="B20" s="1" t="s">
        <v>45</v>
      </c>
      <c r="C20" s="6"/>
      <c r="D20" s="6"/>
      <c r="F20"/>
      <c r="G20"/>
      <c r="H20"/>
      <c r="I20"/>
      <c r="J20"/>
    </row>
    <row r="21" spans="2:11" ht="14.4" x14ac:dyDescent="0.3">
      <c r="B21" s="1" t="s">
        <v>46</v>
      </c>
      <c r="C21" s="6">
        <v>-28826736.440000001</v>
      </c>
      <c r="D21" s="6">
        <v>-34893500.629999995</v>
      </c>
      <c r="E21" s="6"/>
      <c r="F21"/>
      <c r="G21"/>
      <c r="H21"/>
      <c r="I21"/>
      <c r="J21"/>
    </row>
    <row r="22" spans="2:11" ht="16.2" x14ac:dyDescent="0.45">
      <c r="B22" s="1" t="s">
        <v>368</v>
      </c>
      <c r="C22" s="7">
        <v>0</v>
      </c>
      <c r="D22" s="7" t="s">
        <v>171</v>
      </c>
      <c r="E22" s="6"/>
      <c r="F22"/>
      <c r="G22"/>
      <c r="H22"/>
      <c r="I22"/>
      <c r="J22"/>
    </row>
    <row r="23" spans="2:11" s="12" customFormat="1" ht="16.2" x14ac:dyDescent="0.45">
      <c r="B23" s="46" t="s">
        <v>345</v>
      </c>
      <c r="C23" s="120">
        <f>SUM(C16:C22)</f>
        <v>28266908.500000011</v>
      </c>
      <c r="D23" s="120">
        <f>SUM(D16:D22)</f>
        <v>19458184.200000003</v>
      </c>
      <c r="E23" s="5"/>
      <c r="F23"/>
      <c r="G23"/>
      <c r="H23"/>
      <c r="I23"/>
      <c r="J23"/>
    </row>
    <row r="24" spans="2:11" ht="14.4" x14ac:dyDescent="0.3">
      <c r="B24" s="271"/>
      <c r="C24" s="121"/>
      <c r="D24" s="121"/>
      <c r="F24"/>
      <c r="G24"/>
      <c r="H24"/>
      <c r="I24"/>
      <c r="J24"/>
    </row>
    <row r="25" spans="2:11" s="12" customFormat="1" ht="14.4" x14ac:dyDescent="0.3">
      <c r="B25" s="46" t="s">
        <v>346</v>
      </c>
      <c r="C25" s="122"/>
      <c r="D25" s="122"/>
      <c r="F25"/>
      <c r="G25"/>
      <c r="H25"/>
      <c r="I25"/>
      <c r="J25"/>
    </row>
    <row r="26" spans="2:11" ht="14.4" x14ac:dyDescent="0.3">
      <c r="B26" s="1" t="s">
        <v>48</v>
      </c>
      <c r="C26" s="6">
        <v>-2713819.84</v>
      </c>
      <c r="D26" s="6">
        <v>-4395680.3000000007</v>
      </c>
      <c r="F26"/>
      <c r="G26"/>
      <c r="H26"/>
      <c r="I26"/>
      <c r="J26"/>
      <c r="K26"/>
    </row>
    <row r="27" spans="2:11" ht="16.2" x14ac:dyDescent="0.45">
      <c r="B27" s="1" t="s">
        <v>47</v>
      </c>
      <c r="C27" s="7">
        <v>-2850000</v>
      </c>
      <c r="D27" s="7">
        <v>0</v>
      </c>
      <c r="F27"/>
      <c r="G27"/>
      <c r="H27"/>
      <c r="I27"/>
      <c r="J27"/>
    </row>
    <row r="28" spans="2:11" s="12" customFormat="1" ht="16.2" x14ac:dyDescent="0.45">
      <c r="B28" s="46" t="s">
        <v>347</v>
      </c>
      <c r="C28" s="120">
        <f>SUM(C26:C27)</f>
        <v>-5563819.8399999999</v>
      </c>
      <c r="D28" s="120">
        <f>SUM(D26:D27)</f>
        <v>-4395680.3000000007</v>
      </c>
      <c r="F28"/>
      <c r="G28"/>
      <c r="H28"/>
      <c r="I28"/>
      <c r="J28"/>
    </row>
    <row r="29" spans="2:11" ht="14.4" x14ac:dyDescent="0.3">
      <c r="B29" s="271"/>
      <c r="C29" s="117"/>
      <c r="D29" s="117"/>
      <c r="F29"/>
      <c r="G29"/>
      <c r="H29"/>
      <c r="I29"/>
      <c r="J29"/>
    </row>
    <row r="30" spans="2:11" s="12" customFormat="1" ht="14.4" x14ac:dyDescent="0.3">
      <c r="B30" s="46" t="s">
        <v>348</v>
      </c>
      <c r="C30" s="122"/>
      <c r="D30" s="122"/>
      <c r="F30"/>
      <c r="G30"/>
      <c r="H30"/>
      <c r="I30"/>
      <c r="J30"/>
    </row>
    <row r="31" spans="2:11" s="12" customFormat="1" ht="14.4" x14ac:dyDescent="0.3">
      <c r="B31" s="272" t="s">
        <v>349</v>
      </c>
      <c r="C31" s="122">
        <f>SUM(C29:C30)</f>
        <v>0</v>
      </c>
      <c r="D31" s="122">
        <v>0</v>
      </c>
      <c r="F31"/>
      <c r="G31"/>
      <c r="H31"/>
      <c r="I31"/>
      <c r="J31"/>
    </row>
    <row r="32" spans="2:11" ht="14.4" x14ac:dyDescent="0.3">
      <c r="C32" s="117"/>
      <c r="D32" s="117"/>
      <c r="E32" s="73"/>
      <c r="F32"/>
      <c r="G32"/>
      <c r="H32"/>
      <c r="I32"/>
      <c r="J32"/>
    </row>
    <row r="33" spans="2:10" ht="14.4" x14ac:dyDescent="0.3">
      <c r="B33" s="19" t="s">
        <v>340</v>
      </c>
      <c r="C33" s="6">
        <f>+C23+C28+C31</f>
        <v>22703088.660000011</v>
      </c>
      <c r="D33" s="6">
        <v>15062503.900000002</v>
      </c>
      <c r="F33"/>
      <c r="G33"/>
      <c r="H33"/>
      <c r="I33"/>
      <c r="J33"/>
    </row>
    <row r="34" spans="2:10" ht="14.4" x14ac:dyDescent="0.3">
      <c r="B34" s="1" t="s">
        <v>341</v>
      </c>
      <c r="C34" s="6">
        <v>53414446</v>
      </c>
      <c r="D34" s="6">
        <v>83511678</v>
      </c>
      <c r="F34"/>
      <c r="G34"/>
      <c r="H34"/>
      <c r="I34"/>
      <c r="J34"/>
    </row>
    <row r="35" spans="2:10" ht="16.2" x14ac:dyDescent="0.45">
      <c r="B35" s="1" t="s">
        <v>342</v>
      </c>
      <c r="C35" s="7">
        <v>0</v>
      </c>
      <c r="D35" s="7">
        <v>0</v>
      </c>
      <c r="E35" s="73"/>
      <c r="F35"/>
      <c r="G35"/>
      <c r="H35"/>
      <c r="I35"/>
      <c r="J35"/>
    </row>
    <row r="36" spans="2:10" s="12" customFormat="1" ht="16.2" x14ac:dyDescent="0.45">
      <c r="B36" s="46" t="s">
        <v>343</v>
      </c>
      <c r="C36" s="123">
        <f>SUM(C33:C35)</f>
        <v>76117534.660000011</v>
      </c>
      <c r="D36" s="123">
        <f>SUM(D33:D34)</f>
        <v>98574181.900000006</v>
      </c>
      <c r="F36" s="124"/>
      <c r="G36"/>
      <c r="H36"/>
      <c r="I36"/>
      <c r="J36"/>
    </row>
    <row r="37" spans="2:10" ht="14.4" x14ac:dyDescent="0.3">
      <c r="C37" s="117"/>
      <c r="D37" s="117"/>
      <c r="G37"/>
      <c r="H37"/>
      <c r="I37"/>
      <c r="J37"/>
    </row>
    <row r="38" spans="2:10" ht="14.4" x14ac:dyDescent="0.3">
      <c r="C38" s="75"/>
      <c r="D38" s="117"/>
      <c r="G38"/>
      <c r="H38"/>
      <c r="I38"/>
      <c r="J38"/>
    </row>
    <row r="39" spans="2:10" ht="14.4" x14ac:dyDescent="0.3">
      <c r="B39" s="280" t="s">
        <v>255</v>
      </c>
      <c r="C39" s="280"/>
      <c r="D39" s="280"/>
      <c r="E39" s="12"/>
      <c r="F39" s="119"/>
      <c r="G39"/>
      <c r="H39"/>
      <c r="I39"/>
      <c r="J39"/>
    </row>
    <row r="40" spans="2:10" ht="14.4" x14ac:dyDescent="0.3">
      <c r="G40"/>
      <c r="H40"/>
      <c r="I40"/>
      <c r="J40"/>
    </row>
    <row r="41" spans="2:10" ht="14.4" x14ac:dyDescent="0.3">
      <c r="C41" s="268"/>
      <c r="D41" s="128"/>
      <c r="G41"/>
      <c r="H41"/>
      <c r="I41"/>
      <c r="J41"/>
    </row>
    <row r="42" spans="2:10" ht="14.4" x14ac:dyDescent="0.3">
      <c r="C42" s="128"/>
      <c r="D42"/>
      <c r="G42"/>
      <c r="H42"/>
      <c r="I42"/>
      <c r="J42"/>
    </row>
    <row r="43" spans="2:10" ht="14.4" x14ac:dyDescent="0.3">
      <c r="C43" s="128"/>
      <c r="D43"/>
      <c r="G43"/>
      <c r="H43"/>
      <c r="I43"/>
      <c r="J43"/>
    </row>
    <row r="44" spans="2:10" ht="14.4" x14ac:dyDescent="0.3">
      <c r="D44" s="268"/>
      <c r="G44"/>
      <c r="H44"/>
      <c r="I44"/>
      <c r="J44"/>
    </row>
    <row r="45" spans="2:10" ht="14.4" x14ac:dyDescent="0.3">
      <c r="C45" s="128"/>
      <c r="G45"/>
      <c r="H45"/>
      <c r="I45"/>
      <c r="J45"/>
    </row>
    <row r="46" spans="2:10" ht="14.4" x14ac:dyDescent="0.3">
      <c r="G46"/>
      <c r="H46"/>
      <c r="I46"/>
      <c r="J46"/>
    </row>
    <row r="48" spans="2:10" x14ac:dyDescent="0.3">
      <c r="D48" s="117"/>
      <c r="E48" s="111"/>
      <c r="G48" s="89"/>
    </row>
    <row r="49" spans="3:4" x14ac:dyDescent="0.3">
      <c r="C49" s="117"/>
      <c r="D49" s="117"/>
    </row>
    <row r="50" spans="3:4" x14ac:dyDescent="0.3">
      <c r="C50" s="117"/>
      <c r="D50" s="117"/>
    </row>
    <row r="51" spans="3:4" x14ac:dyDescent="0.3">
      <c r="C51" s="117"/>
      <c r="D51" s="117"/>
    </row>
    <row r="52" spans="3:4" x14ac:dyDescent="0.3">
      <c r="C52" s="117"/>
      <c r="D52" s="117"/>
    </row>
    <row r="53" spans="3:4" x14ac:dyDescent="0.3">
      <c r="C53" s="117"/>
      <c r="D53" s="117"/>
    </row>
    <row r="54" spans="3:4" x14ac:dyDescent="0.3">
      <c r="C54" s="117"/>
      <c r="D54" s="117"/>
    </row>
    <row r="55" spans="3:4" x14ac:dyDescent="0.3">
      <c r="C55" s="117"/>
      <c r="D55" s="117"/>
    </row>
    <row r="56" spans="3:4" x14ac:dyDescent="0.3">
      <c r="C56" s="117"/>
      <c r="D56" s="117"/>
    </row>
    <row r="57" spans="3:4" x14ac:dyDescent="0.3">
      <c r="C57" s="117"/>
      <c r="D57" s="117"/>
    </row>
    <row r="58" spans="3:4" x14ac:dyDescent="0.3">
      <c r="C58" s="117"/>
      <c r="D58" s="117"/>
    </row>
    <row r="59" spans="3:4" x14ac:dyDescent="0.3">
      <c r="C59" s="117"/>
      <c r="D59" s="117"/>
    </row>
    <row r="60" spans="3:4" x14ac:dyDescent="0.3">
      <c r="C60" s="117"/>
      <c r="D60" s="117"/>
    </row>
    <row r="61" spans="3:4" x14ac:dyDescent="0.3">
      <c r="C61" s="117"/>
      <c r="D61" s="117"/>
    </row>
    <row r="62" spans="3:4" x14ac:dyDescent="0.3">
      <c r="C62" s="117"/>
      <c r="D62" s="117"/>
    </row>
    <row r="63" spans="3:4" x14ac:dyDescent="0.3">
      <c r="C63" s="117"/>
      <c r="D63" s="117"/>
    </row>
    <row r="64" spans="3:4" x14ac:dyDescent="0.3">
      <c r="C64" s="117"/>
      <c r="D64" s="117"/>
    </row>
    <row r="65" spans="3:4" x14ac:dyDescent="0.3">
      <c r="C65" s="117"/>
      <c r="D65" s="117"/>
    </row>
    <row r="66" spans="3:4" x14ac:dyDescent="0.3">
      <c r="C66" s="117"/>
      <c r="D66" s="117"/>
    </row>
    <row r="67" spans="3:4" x14ac:dyDescent="0.3">
      <c r="C67" s="117"/>
      <c r="D67" s="117"/>
    </row>
    <row r="68" spans="3:4" x14ac:dyDescent="0.3">
      <c r="C68" s="117"/>
      <c r="D68" s="117"/>
    </row>
    <row r="69" spans="3:4" x14ac:dyDescent="0.3">
      <c r="C69" s="117"/>
      <c r="D69" s="117"/>
    </row>
    <row r="70" spans="3:4" x14ac:dyDescent="0.3">
      <c r="C70" s="117"/>
      <c r="D70" s="117"/>
    </row>
    <row r="71" spans="3:4" x14ac:dyDescent="0.3">
      <c r="C71" s="117"/>
      <c r="D71" s="117"/>
    </row>
    <row r="72" spans="3:4" x14ac:dyDescent="0.3">
      <c r="C72" s="117"/>
      <c r="D72" s="117"/>
    </row>
    <row r="73" spans="3:4" x14ac:dyDescent="0.3">
      <c r="C73" s="117"/>
      <c r="D73" s="117"/>
    </row>
    <row r="74" spans="3:4" x14ac:dyDescent="0.3">
      <c r="C74" s="117"/>
      <c r="D74" s="117"/>
    </row>
    <row r="75" spans="3:4" x14ac:dyDescent="0.3">
      <c r="C75" s="117"/>
      <c r="D75" s="117"/>
    </row>
  </sheetData>
  <mergeCells count="5">
    <mergeCell ref="B39:D39"/>
    <mergeCell ref="B9:D9"/>
    <mergeCell ref="B10:D10"/>
    <mergeCell ref="B11:D11"/>
    <mergeCell ref="B12:D12"/>
  </mergeCells>
  <pageMargins left="0.7" right="0.7" top="0.75" bottom="0.75" header="0.3" footer="0.3"/>
  <pageSetup scale="84" orientation="portrait" r:id="rId1"/>
  <ignoredErrors>
    <ignoredError sqref="D3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0:M420"/>
  <sheetViews>
    <sheetView showGridLines="0" tabSelected="1" topLeftCell="A15" zoomScale="128" zoomScaleNormal="100" workbookViewId="0">
      <selection activeCell="B332" sqref="B332"/>
    </sheetView>
  </sheetViews>
  <sheetFormatPr baseColWidth="10" defaultColWidth="11.44140625" defaultRowHeight="13.8" x14ac:dyDescent="0.3"/>
  <cols>
    <col min="1" max="1" width="11.44140625" style="12"/>
    <col min="2" max="2" width="53.33203125" style="14" bestFit="1" customWidth="1"/>
    <col min="3" max="6" width="14.5546875" style="14" customWidth="1"/>
    <col min="7" max="7" width="13.6640625" style="15" customWidth="1"/>
    <col min="8" max="8" width="14" style="15" bestFit="1" customWidth="1"/>
    <col min="9" max="9" width="13.21875" style="15" bestFit="1" customWidth="1"/>
    <col min="10" max="10" width="11.44140625" style="16"/>
    <col min="11" max="11" width="13.44140625" style="15" customWidth="1"/>
    <col min="12" max="12" width="11.44140625" style="14"/>
    <col min="13" max="13" width="13.6640625" style="14" bestFit="1" customWidth="1"/>
    <col min="14" max="16384" width="11.44140625" style="14"/>
  </cols>
  <sheetData>
    <row r="10" spans="1:8" x14ac:dyDescent="0.3">
      <c r="A10" s="12">
        <v>7</v>
      </c>
      <c r="B10" s="13" t="s">
        <v>49</v>
      </c>
      <c r="C10" s="13"/>
      <c r="D10" s="13"/>
      <c r="E10" s="13"/>
    </row>
    <row r="11" spans="1:8" x14ac:dyDescent="0.3">
      <c r="B11" s="9" t="s">
        <v>352</v>
      </c>
      <c r="C11" s="13"/>
      <c r="D11" s="13"/>
      <c r="E11" s="13"/>
    </row>
    <row r="12" spans="1:8" x14ac:dyDescent="0.3">
      <c r="B12" s="9"/>
      <c r="C12" s="13"/>
      <c r="D12" s="13"/>
      <c r="E12" s="13"/>
    </row>
    <row r="13" spans="1:8" x14ac:dyDescent="0.3">
      <c r="C13" s="17">
        <v>2024</v>
      </c>
      <c r="D13" s="17">
        <v>2023</v>
      </c>
      <c r="E13" s="13"/>
    </row>
    <row r="14" spans="1:8" x14ac:dyDescent="0.3">
      <c r="C14" s="18"/>
      <c r="D14" s="18"/>
      <c r="E14" s="13"/>
    </row>
    <row r="15" spans="1:8" ht="27.6" x14ac:dyDescent="0.3">
      <c r="B15" s="19" t="s">
        <v>166</v>
      </c>
      <c r="C15" s="20">
        <v>29544136.120000001</v>
      </c>
      <c r="D15" s="20">
        <v>40378110.009999998</v>
      </c>
      <c r="E15" s="13"/>
      <c r="F15" s="268"/>
      <c r="G15" s="21"/>
      <c r="H15" s="22"/>
    </row>
    <row r="16" spans="1:8" x14ac:dyDescent="0.3">
      <c r="B16" s="19" t="s">
        <v>167</v>
      </c>
      <c r="C16" s="20">
        <v>20705831.720000003</v>
      </c>
      <c r="D16" s="20">
        <v>33922258.229999997</v>
      </c>
      <c r="E16" s="13"/>
      <c r="G16" s="21"/>
      <c r="H16" s="22"/>
    </row>
    <row r="17" spans="1:11" x14ac:dyDescent="0.3">
      <c r="B17" s="19" t="s">
        <v>168</v>
      </c>
      <c r="C17" s="20">
        <v>25862417.73</v>
      </c>
      <c r="D17" s="20">
        <v>24268664.850000001</v>
      </c>
      <c r="E17" s="13"/>
      <c r="G17" s="21"/>
      <c r="H17" s="22"/>
    </row>
    <row r="18" spans="1:11" x14ac:dyDescent="0.3">
      <c r="B18" s="19" t="s">
        <v>204</v>
      </c>
      <c r="C18" s="23">
        <v>5149.09</v>
      </c>
      <c r="D18" s="23">
        <v>5149.09</v>
      </c>
      <c r="E18" s="13"/>
    </row>
    <row r="19" spans="1:11" x14ac:dyDescent="0.3">
      <c r="C19" s="24">
        <f>SUM(C15:C18)</f>
        <v>76117534.660000011</v>
      </c>
      <c r="D19" s="24">
        <f>SUM(D15:D18)</f>
        <v>98574182.180000007</v>
      </c>
      <c r="E19" s="13"/>
    </row>
    <row r="20" spans="1:11" x14ac:dyDescent="0.3">
      <c r="C20" s="25"/>
      <c r="D20" s="25"/>
      <c r="E20" s="13"/>
    </row>
    <row r="21" spans="1:11" x14ac:dyDescent="0.3">
      <c r="A21" s="12">
        <v>8</v>
      </c>
      <c r="B21" s="13" t="s">
        <v>50</v>
      </c>
      <c r="C21" s="13"/>
      <c r="D21" s="13"/>
      <c r="E21" s="13"/>
      <c r="F21" s="13"/>
      <c r="G21" s="26"/>
      <c r="H21" s="27"/>
      <c r="I21" s="28"/>
      <c r="J21" s="29"/>
      <c r="K21" s="30"/>
    </row>
    <row r="22" spans="1:11" x14ac:dyDescent="0.3">
      <c r="B22" s="9" t="s">
        <v>353</v>
      </c>
      <c r="C22" s="13"/>
      <c r="D22" s="13"/>
      <c r="E22" s="13"/>
      <c r="F22" s="13"/>
      <c r="G22" s="26"/>
      <c r="H22" s="27"/>
      <c r="I22" s="28"/>
      <c r="J22" s="29"/>
      <c r="K22" s="30"/>
    </row>
    <row r="23" spans="1:11" x14ac:dyDescent="0.3">
      <c r="B23" s="9"/>
      <c r="C23" s="13"/>
      <c r="D23" s="13"/>
      <c r="E23" s="13"/>
      <c r="F23" s="13"/>
      <c r="G23" s="26"/>
      <c r="H23" s="27"/>
      <c r="I23" s="28"/>
      <c r="J23" s="29"/>
      <c r="K23" s="30"/>
    </row>
    <row r="24" spans="1:11" x14ac:dyDescent="0.3">
      <c r="C24" s="17">
        <v>2024</v>
      </c>
      <c r="D24" s="17">
        <v>2023</v>
      </c>
      <c r="E24" s="13"/>
      <c r="F24" s="1"/>
      <c r="G24" s="31"/>
      <c r="H24" s="31"/>
      <c r="I24" s="28"/>
      <c r="J24" s="32"/>
      <c r="K24" s="28"/>
    </row>
    <row r="25" spans="1:11" x14ac:dyDescent="0.3">
      <c r="C25" s="18"/>
      <c r="D25" s="18"/>
      <c r="E25" s="13"/>
      <c r="F25" s="1"/>
      <c r="G25" s="31"/>
      <c r="H25" s="31"/>
      <c r="I25" s="28"/>
      <c r="J25" s="32"/>
      <c r="K25" s="28"/>
    </row>
    <row r="26" spans="1:11" x14ac:dyDescent="0.3">
      <c r="B26" s="1" t="s">
        <v>117</v>
      </c>
      <c r="C26" s="33">
        <v>1810553.14</v>
      </c>
      <c r="D26" s="34">
        <v>1344392</v>
      </c>
      <c r="E26" s="13"/>
      <c r="F26" s="1"/>
      <c r="G26" s="31"/>
      <c r="H26" s="31"/>
      <c r="I26" s="28"/>
      <c r="J26" s="32"/>
      <c r="K26" s="28"/>
    </row>
    <row r="27" spans="1:11" x14ac:dyDescent="0.3">
      <c r="B27" s="1" t="s">
        <v>262</v>
      </c>
      <c r="C27" s="34">
        <v>2850000</v>
      </c>
      <c r="D27" s="2">
        <v>0</v>
      </c>
      <c r="E27" s="13"/>
      <c r="F27" s="1"/>
      <c r="G27" s="31"/>
      <c r="H27" s="31"/>
      <c r="I27" s="28"/>
      <c r="J27" s="32"/>
      <c r="K27" s="28"/>
    </row>
    <row r="28" spans="1:11" x14ac:dyDescent="0.3">
      <c r="C28" s="24">
        <f>SUM(C26:C27)</f>
        <v>4660553.1399999997</v>
      </c>
      <c r="D28" s="24">
        <f>+D26</f>
        <v>1344392</v>
      </c>
      <c r="E28" s="13"/>
    </row>
    <row r="29" spans="1:11" x14ac:dyDescent="0.3">
      <c r="B29" s="1"/>
      <c r="C29" s="35"/>
      <c r="D29" s="35"/>
      <c r="E29" s="13"/>
      <c r="F29" s="1"/>
      <c r="G29" s="31"/>
      <c r="H29" s="31"/>
      <c r="I29" s="28"/>
      <c r="J29" s="32"/>
      <c r="K29" s="28"/>
    </row>
    <row r="30" spans="1:11" x14ac:dyDescent="0.3">
      <c r="A30" s="12">
        <v>9</v>
      </c>
      <c r="B30" s="13" t="s">
        <v>15</v>
      </c>
      <c r="C30" s="13"/>
      <c r="D30" s="13"/>
      <c r="E30" s="13"/>
    </row>
    <row r="31" spans="1:11" x14ac:dyDescent="0.3">
      <c r="B31" s="9" t="s">
        <v>369</v>
      </c>
      <c r="C31" s="13"/>
      <c r="D31" s="13"/>
      <c r="E31" s="13"/>
    </row>
    <row r="32" spans="1:11" x14ac:dyDescent="0.3">
      <c r="B32" s="9"/>
      <c r="C32" s="13"/>
      <c r="D32" s="13"/>
      <c r="E32" s="13"/>
    </row>
    <row r="33" spans="1:5" x14ac:dyDescent="0.3">
      <c r="C33" s="36">
        <v>2024</v>
      </c>
      <c r="D33" s="36">
        <v>2023</v>
      </c>
      <c r="E33" s="13"/>
    </row>
    <row r="34" spans="1:5" x14ac:dyDescent="0.3">
      <c r="B34" s="37"/>
      <c r="C34" s="38"/>
      <c r="D34" s="38"/>
      <c r="E34" s="13"/>
    </row>
    <row r="35" spans="1:5" x14ac:dyDescent="0.3">
      <c r="B35" s="1" t="s">
        <v>136</v>
      </c>
      <c r="C35" s="2">
        <v>276532.64</v>
      </c>
      <c r="D35" s="39">
        <v>276532.64</v>
      </c>
      <c r="E35" s="13"/>
    </row>
    <row r="36" spans="1:5" x14ac:dyDescent="0.3">
      <c r="B36" s="1" t="s">
        <v>266</v>
      </c>
      <c r="C36" s="2">
        <v>141168.13000000003</v>
      </c>
      <c r="D36" s="2">
        <v>199844.12</v>
      </c>
      <c r="E36" s="40"/>
    </row>
    <row r="37" spans="1:5" x14ac:dyDescent="0.3">
      <c r="B37" s="1" t="s">
        <v>267</v>
      </c>
      <c r="C37" s="2">
        <v>815871.54999999993</v>
      </c>
      <c r="D37" s="2">
        <v>0</v>
      </c>
      <c r="E37" s="40"/>
    </row>
    <row r="38" spans="1:5" x14ac:dyDescent="0.3">
      <c r="B38" s="1" t="s">
        <v>118</v>
      </c>
      <c r="C38" s="34">
        <v>866320.98</v>
      </c>
      <c r="D38" s="34">
        <v>764166.13</v>
      </c>
      <c r="E38" s="40"/>
    </row>
    <row r="39" spans="1:5" x14ac:dyDescent="0.3">
      <c r="A39" s="14"/>
      <c r="B39" s="9"/>
      <c r="C39" s="24">
        <f>SUM(C35:C38)</f>
        <v>2099893.2999999998</v>
      </c>
      <c r="D39" s="24">
        <f>SUM(D35:D38)</f>
        <v>1240542.8900000001</v>
      </c>
      <c r="E39" s="13"/>
    </row>
    <row r="40" spans="1:5" x14ac:dyDescent="0.3">
      <c r="A40" s="14"/>
      <c r="B40" s="9"/>
      <c r="C40" s="41"/>
      <c r="D40" s="41"/>
      <c r="E40" s="13"/>
    </row>
    <row r="41" spans="1:5" hidden="1" x14ac:dyDescent="0.3">
      <c r="A41" s="14"/>
      <c r="B41" s="9"/>
      <c r="C41" s="41"/>
      <c r="D41" s="41"/>
      <c r="E41" s="13"/>
    </row>
    <row r="42" spans="1:5" hidden="1" x14ac:dyDescent="0.3">
      <c r="A42" s="12">
        <v>13</v>
      </c>
      <c r="B42" s="12" t="s">
        <v>51</v>
      </c>
      <c r="E42" s="13"/>
    </row>
    <row r="43" spans="1:5" hidden="1" x14ac:dyDescent="0.3">
      <c r="C43" s="17">
        <v>2021</v>
      </c>
      <c r="D43" s="17">
        <v>2021</v>
      </c>
      <c r="E43" s="13"/>
    </row>
    <row r="44" spans="1:5" hidden="1" x14ac:dyDescent="0.3">
      <c r="A44" s="14"/>
      <c r="B44" s="1"/>
      <c r="C44" s="42"/>
      <c r="D44" s="42"/>
      <c r="E44" s="13"/>
    </row>
    <row r="45" spans="1:5" hidden="1" x14ac:dyDescent="0.3">
      <c r="A45" s="14"/>
      <c r="B45" s="1"/>
      <c r="C45" s="42"/>
      <c r="D45" s="42"/>
      <c r="E45" s="13"/>
    </row>
    <row r="46" spans="1:5" hidden="1" x14ac:dyDescent="0.3">
      <c r="A46" s="14"/>
      <c r="B46" s="1"/>
      <c r="C46" s="42"/>
      <c r="D46" s="42"/>
      <c r="E46" s="13"/>
    </row>
    <row r="47" spans="1:5" hidden="1" x14ac:dyDescent="0.3">
      <c r="A47" s="14"/>
      <c r="B47" s="1"/>
      <c r="C47" s="43"/>
      <c r="D47" s="43"/>
      <c r="E47" s="13"/>
    </row>
    <row r="48" spans="1:5" hidden="1" x14ac:dyDescent="0.3">
      <c r="A48" s="14"/>
      <c r="B48" s="9"/>
      <c r="C48" s="41">
        <f>SUM(C44:C47)</f>
        <v>0</v>
      </c>
      <c r="D48" s="41">
        <v>0</v>
      </c>
      <c r="E48" s="13"/>
    </row>
    <row r="49" spans="1:5" hidden="1" x14ac:dyDescent="0.3">
      <c r="A49" s="14"/>
      <c r="B49" s="9"/>
      <c r="C49" s="41"/>
      <c r="D49" s="41"/>
      <c r="E49" s="13"/>
    </row>
    <row r="50" spans="1:5" hidden="1" x14ac:dyDescent="0.3">
      <c r="A50" s="14"/>
      <c r="B50" s="9"/>
      <c r="C50" s="41"/>
      <c r="D50" s="41"/>
      <c r="E50" s="13"/>
    </row>
    <row r="51" spans="1:5" hidden="1" x14ac:dyDescent="0.3">
      <c r="E51" s="13"/>
    </row>
    <row r="52" spans="1:5" hidden="1" x14ac:dyDescent="0.3">
      <c r="A52" s="12">
        <v>14</v>
      </c>
      <c r="B52" s="12" t="s">
        <v>52</v>
      </c>
      <c r="E52" s="13"/>
    </row>
    <row r="53" spans="1:5" hidden="1" x14ac:dyDescent="0.3">
      <c r="C53" s="17">
        <v>2021</v>
      </c>
      <c r="D53" s="17">
        <v>2021</v>
      </c>
      <c r="E53" s="13"/>
    </row>
    <row r="54" spans="1:5" hidden="1" x14ac:dyDescent="0.3">
      <c r="A54" s="14"/>
      <c r="B54" s="1"/>
      <c r="C54" s="42"/>
      <c r="D54" s="42"/>
      <c r="E54" s="13"/>
    </row>
    <row r="55" spans="1:5" hidden="1" x14ac:dyDescent="0.3">
      <c r="A55" s="14"/>
      <c r="B55" s="1"/>
      <c r="C55" s="42"/>
      <c r="D55" s="42"/>
      <c r="E55" s="13"/>
    </row>
    <row r="56" spans="1:5" hidden="1" x14ac:dyDescent="0.3">
      <c r="A56" s="14"/>
      <c r="B56" s="1"/>
      <c r="C56" s="42"/>
      <c r="D56" s="42"/>
      <c r="E56" s="13"/>
    </row>
    <row r="57" spans="1:5" hidden="1" x14ac:dyDescent="0.3">
      <c r="A57" s="14"/>
      <c r="B57" s="1"/>
      <c r="C57" s="43"/>
      <c r="D57" s="43"/>
      <c r="E57" s="13"/>
    </row>
    <row r="58" spans="1:5" hidden="1" x14ac:dyDescent="0.3">
      <c r="A58" s="14"/>
      <c r="B58" s="9"/>
      <c r="C58" s="41">
        <f>SUM(C54:C57)</f>
        <v>0</v>
      </c>
      <c r="D58" s="41">
        <v>0</v>
      </c>
      <c r="E58" s="13"/>
    </row>
    <row r="59" spans="1:5" hidden="1" x14ac:dyDescent="0.3">
      <c r="A59" s="14"/>
      <c r="B59" s="13"/>
      <c r="E59" s="13"/>
    </row>
    <row r="60" spans="1:5" x14ac:dyDescent="0.3">
      <c r="A60" s="12">
        <v>10</v>
      </c>
      <c r="B60" s="13" t="s">
        <v>53</v>
      </c>
      <c r="E60" s="13"/>
    </row>
    <row r="61" spans="1:5" x14ac:dyDescent="0.3">
      <c r="B61" s="9" t="s">
        <v>370</v>
      </c>
      <c r="E61" s="13"/>
    </row>
    <row r="62" spans="1:5" x14ac:dyDescent="0.3">
      <c r="B62" s="9"/>
      <c r="E62" s="13"/>
    </row>
    <row r="63" spans="1:5" x14ac:dyDescent="0.3">
      <c r="C63" s="36">
        <v>2024</v>
      </c>
      <c r="D63" s="36">
        <v>2023</v>
      </c>
      <c r="E63" s="13"/>
    </row>
    <row r="64" spans="1:5" x14ac:dyDescent="0.3">
      <c r="B64" s="1"/>
      <c r="C64" s="35"/>
      <c r="D64" s="35"/>
      <c r="E64" s="13"/>
    </row>
    <row r="65" spans="1:5" x14ac:dyDescent="0.3">
      <c r="A65" s="14"/>
      <c r="B65" s="1" t="s">
        <v>175</v>
      </c>
      <c r="C65" s="35">
        <v>82500</v>
      </c>
      <c r="D65" s="35">
        <v>82500</v>
      </c>
      <c r="E65" s="13"/>
    </row>
    <row r="66" spans="1:5" x14ac:dyDescent="0.3">
      <c r="B66" s="13"/>
      <c r="C66" s="44">
        <f>SUM(C65:C65)</f>
        <v>82500</v>
      </c>
      <c r="D66" s="44">
        <f>SUM(D65:D65)</f>
        <v>82500</v>
      </c>
      <c r="E66" s="13"/>
    </row>
    <row r="67" spans="1:5" hidden="1" x14ac:dyDescent="0.3">
      <c r="A67" s="14"/>
      <c r="B67" s="13"/>
      <c r="C67" s="44"/>
      <c r="D67" s="44"/>
      <c r="E67" s="13"/>
    </row>
    <row r="68" spans="1:5" hidden="1" x14ac:dyDescent="0.3">
      <c r="A68" s="12">
        <v>16</v>
      </c>
      <c r="B68" s="13" t="s">
        <v>54</v>
      </c>
      <c r="C68" s="44"/>
      <c r="D68" s="44"/>
      <c r="E68" s="13"/>
    </row>
    <row r="69" spans="1:5" hidden="1" x14ac:dyDescent="0.3">
      <c r="A69" s="14"/>
      <c r="C69" s="17">
        <v>2021</v>
      </c>
      <c r="D69" s="17">
        <v>2021</v>
      </c>
      <c r="E69" s="13"/>
    </row>
    <row r="70" spans="1:5" hidden="1" x14ac:dyDescent="0.3">
      <c r="A70" s="14"/>
      <c r="B70" s="1"/>
      <c r="C70" s="35"/>
      <c r="D70" s="35"/>
      <c r="E70" s="13"/>
    </row>
    <row r="71" spans="1:5" hidden="1" x14ac:dyDescent="0.3">
      <c r="B71" s="1"/>
      <c r="C71" s="35"/>
      <c r="D71" s="35"/>
      <c r="E71" s="13"/>
    </row>
    <row r="72" spans="1:5" hidden="1" x14ac:dyDescent="0.3">
      <c r="B72" s="1"/>
      <c r="C72" s="35"/>
      <c r="D72" s="35"/>
      <c r="E72" s="13"/>
    </row>
    <row r="73" spans="1:5" hidden="1" x14ac:dyDescent="0.3">
      <c r="B73" s="1"/>
      <c r="C73" s="35"/>
      <c r="D73" s="35"/>
      <c r="E73" s="13"/>
    </row>
    <row r="74" spans="1:5" hidden="1" x14ac:dyDescent="0.3">
      <c r="B74" s="1"/>
      <c r="C74" s="35"/>
      <c r="D74" s="35"/>
      <c r="E74" s="13"/>
    </row>
    <row r="75" spans="1:5" hidden="1" x14ac:dyDescent="0.3">
      <c r="B75" s="13"/>
      <c r="C75" s="44">
        <f>SUM(C70:C74)</f>
        <v>0</v>
      </c>
      <c r="D75" s="44">
        <f>SUM(D70:D74)</f>
        <v>0</v>
      </c>
      <c r="E75" s="13"/>
    </row>
    <row r="76" spans="1:5" hidden="1" x14ac:dyDescent="0.3">
      <c r="B76" s="13"/>
      <c r="C76" s="44"/>
      <c r="D76" s="44"/>
      <c r="E76" s="13"/>
    </row>
    <row r="77" spans="1:5" hidden="1" x14ac:dyDescent="0.3">
      <c r="B77" s="13"/>
      <c r="C77" s="44"/>
      <c r="D77" s="44"/>
      <c r="E77" s="13"/>
    </row>
    <row r="78" spans="1:5" hidden="1" x14ac:dyDescent="0.3">
      <c r="A78" s="12">
        <v>17</v>
      </c>
      <c r="B78" s="13" t="s">
        <v>55</v>
      </c>
      <c r="C78" s="35"/>
      <c r="D78" s="35"/>
      <c r="E78" s="13"/>
    </row>
    <row r="79" spans="1:5" hidden="1" x14ac:dyDescent="0.3">
      <c r="B79" s="13"/>
      <c r="C79" s="17">
        <v>2021</v>
      </c>
      <c r="D79" s="17">
        <v>2021</v>
      </c>
      <c r="E79" s="13"/>
    </row>
    <row r="80" spans="1:5" hidden="1" x14ac:dyDescent="0.3">
      <c r="B80" s="1"/>
      <c r="C80" s="35"/>
      <c r="D80" s="35"/>
      <c r="E80" s="13"/>
    </row>
    <row r="81" spans="1:12" hidden="1" x14ac:dyDescent="0.3">
      <c r="B81" s="1"/>
      <c r="C81" s="35"/>
      <c r="D81" s="35"/>
      <c r="E81" s="13"/>
    </row>
    <row r="82" spans="1:12" hidden="1" x14ac:dyDescent="0.3">
      <c r="B82" s="13"/>
      <c r="C82" s="45">
        <f>SUM(C80:C81)</f>
        <v>0</v>
      </c>
      <c r="D82" s="45">
        <f>SUM(D80:D81)</f>
        <v>0</v>
      </c>
      <c r="E82" s="13"/>
    </row>
    <row r="83" spans="1:12" hidden="1" x14ac:dyDescent="0.3">
      <c r="B83" s="46"/>
      <c r="C83" s="44"/>
      <c r="D83" s="44"/>
      <c r="E83" s="13"/>
    </row>
    <row r="84" spans="1:12" hidden="1" x14ac:dyDescent="0.3">
      <c r="B84" s="9"/>
      <c r="E84" s="13"/>
    </row>
    <row r="85" spans="1:12" x14ac:dyDescent="0.3">
      <c r="B85" s="9"/>
      <c r="E85" s="13"/>
    </row>
    <row r="86" spans="1:12" x14ac:dyDescent="0.3">
      <c r="A86" s="12">
        <v>11</v>
      </c>
      <c r="B86" s="47" t="s">
        <v>56</v>
      </c>
      <c r="C86" s="48"/>
      <c r="D86" s="48"/>
      <c r="E86" s="48"/>
      <c r="F86" s="49"/>
      <c r="G86" s="50"/>
      <c r="H86" s="51"/>
      <c r="I86" s="52"/>
      <c r="J86" s="53"/>
      <c r="K86" s="50"/>
      <c r="L86" s="48"/>
    </row>
    <row r="87" spans="1:12" x14ac:dyDescent="0.3">
      <c r="B87" s="9" t="s">
        <v>354</v>
      </c>
      <c r="C87" s="48"/>
      <c r="D87" s="48"/>
      <c r="E87" s="48"/>
      <c r="F87" s="49"/>
      <c r="G87" s="50"/>
      <c r="H87" s="51"/>
      <c r="I87" s="52"/>
      <c r="J87" s="53"/>
      <c r="K87" s="50"/>
      <c r="L87" s="48"/>
    </row>
    <row r="88" spans="1:12" x14ac:dyDescent="0.3">
      <c r="B88" s="9"/>
      <c r="C88" s="48"/>
      <c r="D88" s="48"/>
      <c r="E88" s="48"/>
      <c r="F88" s="49"/>
      <c r="G88" s="50"/>
      <c r="H88" s="51"/>
      <c r="I88" s="52"/>
      <c r="J88" s="53"/>
      <c r="K88" s="50"/>
      <c r="L88" s="48"/>
    </row>
    <row r="89" spans="1:12" s="54" customFormat="1" ht="41.4" x14ac:dyDescent="0.3">
      <c r="B89" s="55"/>
      <c r="C89" s="56" t="s">
        <v>57</v>
      </c>
      <c r="D89" s="56" t="s">
        <v>58</v>
      </c>
      <c r="E89" s="56" t="s">
        <v>59</v>
      </c>
      <c r="F89" s="56" t="s">
        <v>14</v>
      </c>
      <c r="G89" s="15"/>
      <c r="H89" s="57"/>
      <c r="I89" s="58"/>
      <c r="J89" s="59"/>
      <c r="K89" s="60"/>
    </row>
    <row r="90" spans="1:12" s="61" customFormat="1" ht="14.4" x14ac:dyDescent="0.3">
      <c r="B90" s="62" t="s">
        <v>260</v>
      </c>
      <c r="C90" s="63">
        <v>14393587</v>
      </c>
      <c r="D90" s="3">
        <v>7293490</v>
      </c>
      <c r="E90" s="4">
        <v>24829741</v>
      </c>
      <c r="F90" s="5">
        <f>SUM(C90:E90)</f>
        <v>46516818</v>
      </c>
      <c r="G90" s="64"/>
      <c r="H90" s="64"/>
      <c r="I90" s="58"/>
      <c r="J90" s="59"/>
      <c r="K90" s="60"/>
      <c r="L90" s="54"/>
    </row>
    <row r="91" spans="1:12" s="54" customFormat="1" ht="14.4" x14ac:dyDescent="0.3">
      <c r="B91" s="65" t="s">
        <v>60</v>
      </c>
      <c r="C91" s="2">
        <f>227208.08+598466.04+1032097.28+518279.6</f>
        <v>2376051</v>
      </c>
      <c r="D91" s="2">
        <f>40540.08+246723.84+86753.6+190959.4</f>
        <v>564976.92000000004</v>
      </c>
      <c r="E91" s="2">
        <v>0</v>
      </c>
      <c r="F91" s="6">
        <f>SUM(C91:E91)</f>
        <v>2941027.92</v>
      </c>
      <c r="G91" s="15"/>
      <c r="H91" s="57"/>
      <c r="I91" s="58"/>
      <c r="J91" s="59"/>
      <c r="K91" s="60"/>
    </row>
    <row r="92" spans="1:12" s="54" customFormat="1" ht="14.4" x14ac:dyDescent="0.3">
      <c r="B92" s="65" t="s">
        <v>61</v>
      </c>
      <c r="C92" s="2">
        <v>0</v>
      </c>
      <c r="D92" s="2">
        <v>0</v>
      </c>
      <c r="E92" s="2">
        <v>0</v>
      </c>
      <c r="F92" s="6">
        <f>SUM(C92:E92)</f>
        <v>0</v>
      </c>
      <c r="G92" s="15"/>
      <c r="H92" s="57"/>
      <c r="I92" s="58"/>
      <c r="J92" s="59"/>
      <c r="K92" s="60"/>
    </row>
    <row r="93" spans="1:12" s="54" customFormat="1" ht="14.4" x14ac:dyDescent="0.3">
      <c r="B93" s="65" t="s">
        <v>62</v>
      </c>
      <c r="C93" s="2">
        <v>0</v>
      </c>
      <c r="D93" s="2">
        <v>0</v>
      </c>
      <c r="E93" s="2">
        <v>0</v>
      </c>
      <c r="F93" s="6">
        <f>SUM(C93:E93)</f>
        <v>0</v>
      </c>
      <c r="G93" s="15"/>
      <c r="H93" s="57"/>
      <c r="I93" s="58"/>
      <c r="J93" s="59"/>
      <c r="K93" s="60"/>
    </row>
    <row r="94" spans="1:12" s="54" customFormat="1" ht="16.2" x14ac:dyDescent="0.45">
      <c r="B94" s="65" t="s">
        <v>13</v>
      </c>
      <c r="C94" s="66">
        <v>0</v>
      </c>
      <c r="D94" s="66">
        <v>0</v>
      </c>
      <c r="E94" s="66">
        <v>0</v>
      </c>
      <c r="F94" s="7">
        <f>SUM(C94:E94)</f>
        <v>0</v>
      </c>
      <c r="G94" s="15"/>
      <c r="H94" s="57"/>
      <c r="I94" s="58"/>
      <c r="J94" s="59"/>
      <c r="K94" s="60"/>
    </row>
    <row r="95" spans="1:12" s="54" customFormat="1" ht="16.2" x14ac:dyDescent="0.45">
      <c r="B95" s="65" t="s">
        <v>63</v>
      </c>
      <c r="C95" s="66">
        <f>SUM(C90:C94)</f>
        <v>16769638</v>
      </c>
      <c r="D95" s="66">
        <f>SUM(D90:D94)</f>
        <v>7858466.9199999999</v>
      </c>
      <c r="E95" s="66">
        <f>SUM(E90:E94)</f>
        <v>24829741</v>
      </c>
      <c r="F95" s="66">
        <f>SUM(F90:F94)</f>
        <v>49457845.920000002</v>
      </c>
      <c r="G95" s="15"/>
      <c r="H95" s="57"/>
      <c r="I95" s="58"/>
      <c r="J95" s="59"/>
      <c r="K95" s="60"/>
    </row>
    <row r="96" spans="1:12" s="54" customFormat="1" ht="14.4" x14ac:dyDescent="0.3">
      <c r="B96" s="49"/>
      <c r="C96" s="67"/>
      <c r="D96" s="67"/>
      <c r="E96" s="67"/>
      <c r="F96" s="67"/>
      <c r="G96" s="15"/>
      <c r="H96" s="57"/>
      <c r="I96" s="58"/>
      <c r="J96" s="59"/>
      <c r="K96" s="60"/>
    </row>
    <row r="97" spans="1:11" s="54" customFormat="1" ht="16.2" x14ac:dyDescent="0.45">
      <c r="B97" s="62" t="s">
        <v>155</v>
      </c>
      <c r="C97" s="63">
        <v>4590020</v>
      </c>
      <c r="D97" s="63">
        <v>693717</v>
      </c>
      <c r="E97" s="63">
        <v>11749093</v>
      </c>
      <c r="F97" s="63">
        <v>17032830</v>
      </c>
      <c r="G97" s="68"/>
      <c r="H97" s="15"/>
      <c r="I97" s="58"/>
      <c r="J97" s="59"/>
      <c r="K97" s="60"/>
    </row>
    <row r="98" spans="1:11" s="54" customFormat="1" ht="14.4" x14ac:dyDescent="0.3">
      <c r="B98" s="65" t="s">
        <v>125</v>
      </c>
      <c r="C98" s="2">
        <v>1988335.08</v>
      </c>
      <c r="D98" s="2">
        <v>256066.34000000003</v>
      </c>
      <c r="E98" s="2">
        <v>1643772.3</v>
      </c>
      <c r="F98" s="2">
        <v>3888173.7199999997</v>
      </c>
      <c r="G98" s="15"/>
      <c r="H98" s="57"/>
      <c r="I98" s="58"/>
      <c r="J98" s="59"/>
      <c r="K98" s="60"/>
    </row>
    <row r="99" spans="1:11" s="54" customFormat="1" ht="14.4" x14ac:dyDescent="0.3">
      <c r="B99" s="65" t="s">
        <v>64</v>
      </c>
      <c r="C99" s="2">
        <v>0</v>
      </c>
      <c r="D99" s="2">
        <v>0</v>
      </c>
      <c r="E99" s="2">
        <v>0</v>
      </c>
      <c r="F99" s="2">
        <v>0</v>
      </c>
      <c r="G99" s="15"/>
      <c r="H99" s="57"/>
      <c r="I99" s="58"/>
      <c r="J99" s="59"/>
      <c r="K99" s="60"/>
    </row>
    <row r="100" spans="1:11" s="54" customFormat="1" ht="16.2" x14ac:dyDescent="0.45">
      <c r="B100" s="65" t="s">
        <v>62</v>
      </c>
      <c r="C100" s="66">
        <v>0</v>
      </c>
      <c r="D100" s="66">
        <v>0</v>
      </c>
      <c r="E100" s="66">
        <v>0</v>
      </c>
      <c r="F100" s="66">
        <v>0</v>
      </c>
      <c r="G100" s="15"/>
      <c r="H100" s="57"/>
      <c r="I100" s="69"/>
      <c r="J100" s="70"/>
      <c r="K100" s="60"/>
    </row>
    <row r="101" spans="1:11" s="54" customFormat="1" ht="16.2" x14ac:dyDescent="0.45">
      <c r="B101" s="62" t="s">
        <v>65</v>
      </c>
      <c r="C101" s="66">
        <f>SUM(C97:C100)</f>
        <v>6578355.0800000001</v>
      </c>
      <c r="D101" s="66">
        <f t="shared" ref="D101:F101" si="0">SUM(D97:D100)</f>
        <v>949783.34000000008</v>
      </c>
      <c r="E101" s="66">
        <f>SUM(E97:E100)</f>
        <v>13392865.300000001</v>
      </c>
      <c r="F101" s="66">
        <f t="shared" si="0"/>
        <v>20921003.719999999</v>
      </c>
      <c r="G101" s="15"/>
      <c r="H101" s="57"/>
      <c r="I101" s="69"/>
      <c r="J101" s="70"/>
      <c r="K101" s="60"/>
    </row>
    <row r="102" spans="1:11" s="54" customFormat="1" ht="16.2" x14ac:dyDescent="0.45">
      <c r="B102" s="62" t="s">
        <v>263</v>
      </c>
      <c r="C102" s="8">
        <f>+C95-C101</f>
        <v>10191282.92</v>
      </c>
      <c r="D102" s="8">
        <f>+D95-D101</f>
        <v>6908683.5800000001</v>
      </c>
      <c r="E102" s="8">
        <f>+E95-E101</f>
        <v>11436875.699999999</v>
      </c>
      <c r="F102" s="8">
        <f>+F95-F101</f>
        <v>28536842.200000003</v>
      </c>
      <c r="G102" s="68"/>
      <c r="H102" s="69"/>
      <c r="I102" s="69"/>
      <c r="J102" s="71"/>
      <c r="K102" s="60"/>
    </row>
    <row r="103" spans="1:11" s="54" customFormat="1" ht="16.2" x14ac:dyDescent="0.45">
      <c r="B103" s="62"/>
      <c r="C103" s="8"/>
      <c r="D103" s="8"/>
      <c r="E103" s="8"/>
      <c r="F103" s="8"/>
      <c r="G103" s="68"/>
      <c r="H103" s="69"/>
      <c r="I103" s="69"/>
      <c r="J103" s="71"/>
      <c r="K103" s="60"/>
    </row>
    <row r="104" spans="1:11" s="54" customFormat="1" ht="14.4" x14ac:dyDescent="0.3">
      <c r="B104" s="72"/>
      <c r="C104" s="73"/>
      <c r="D104" s="73"/>
      <c r="E104" s="73"/>
      <c r="F104" s="73"/>
      <c r="G104" s="69"/>
      <c r="H104" s="57"/>
      <c r="I104" s="69"/>
      <c r="J104" s="74"/>
      <c r="K104" s="60"/>
    </row>
    <row r="105" spans="1:11" hidden="1" x14ac:dyDescent="0.3">
      <c r="C105" s="73"/>
      <c r="D105" s="73"/>
      <c r="E105" s="73"/>
      <c r="F105" s="73">
        <f t="shared" ref="F105:F132" si="1">SUM(C105:E105)</f>
        <v>0</v>
      </c>
    </row>
    <row r="106" spans="1:11" hidden="1" x14ac:dyDescent="0.3">
      <c r="A106" s="12">
        <v>19</v>
      </c>
      <c r="B106" s="13" t="s">
        <v>66</v>
      </c>
      <c r="C106" s="73"/>
      <c r="D106" s="73"/>
      <c r="E106" s="73"/>
      <c r="F106" s="73">
        <f t="shared" si="1"/>
        <v>0</v>
      </c>
    </row>
    <row r="107" spans="1:11" hidden="1" x14ac:dyDescent="0.3">
      <c r="B107" s="13"/>
      <c r="C107" s="73"/>
      <c r="D107" s="73"/>
      <c r="E107" s="73"/>
      <c r="F107" s="73">
        <f t="shared" si="1"/>
        <v>0</v>
      </c>
    </row>
    <row r="108" spans="1:11" hidden="1" x14ac:dyDescent="0.3">
      <c r="B108" s="1"/>
      <c r="C108" s="73"/>
      <c r="D108" s="73"/>
      <c r="E108" s="73"/>
      <c r="F108" s="73">
        <f t="shared" si="1"/>
        <v>0</v>
      </c>
    </row>
    <row r="109" spans="1:11" hidden="1" x14ac:dyDescent="0.3">
      <c r="B109" s="1"/>
      <c r="C109" s="73"/>
      <c r="D109" s="73"/>
      <c r="E109" s="73"/>
      <c r="F109" s="73">
        <f t="shared" si="1"/>
        <v>0</v>
      </c>
    </row>
    <row r="110" spans="1:11" hidden="1" x14ac:dyDescent="0.3">
      <c r="B110" s="13"/>
      <c r="C110" s="73"/>
      <c r="D110" s="73"/>
      <c r="E110" s="73"/>
      <c r="F110" s="73">
        <f t="shared" si="1"/>
        <v>0</v>
      </c>
    </row>
    <row r="111" spans="1:11" hidden="1" x14ac:dyDescent="0.3">
      <c r="C111" s="73"/>
      <c r="D111" s="73"/>
      <c r="E111" s="73"/>
      <c r="F111" s="73">
        <f t="shared" si="1"/>
        <v>0</v>
      </c>
    </row>
    <row r="112" spans="1:11" hidden="1" x14ac:dyDescent="0.3">
      <c r="C112" s="73"/>
      <c r="D112" s="73"/>
      <c r="E112" s="73"/>
      <c r="F112" s="73">
        <f t="shared" si="1"/>
        <v>0</v>
      </c>
    </row>
    <row r="113" spans="1:6" hidden="1" x14ac:dyDescent="0.3">
      <c r="C113" s="73"/>
      <c r="D113" s="73"/>
      <c r="E113" s="73"/>
      <c r="F113" s="73">
        <f t="shared" si="1"/>
        <v>0</v>
      </c>
    </row>
    <row r="114" spans="1:6" hidden="1" x14ac:dyDescent="0.3">
      <c r="A114" s="12">
        <v>20</v>
      </c>
      <c r="B114" s="13" t="s">
        <v>67</v>
      </c>
      <c r="C114" s="73"/>
      <c r="D114" s="73"/>
      <c r="E114" s="73"/>
      <c r="F114" s="73">
        <f t="shared" si="1"/>
        <v>0</v>
      </c>
    </row>
    <row r="115" spans="1:6" hidden="1" x14ac:dyDescent="0.3">
      <c r="B115" s="13"/>
      <c r="C115" s="73"/>
      <c r="D115" s="73"/>
      <c r="E115" s="73"/>
      <c r="F115" s="73">
        <f t="shared" si="1"/>
        <v>0</v>
      </c>
    </row>
    <row r="116" spans="1:6" hidden="1" x14ac:dyDescent="0.3">
      <c r="B116" s="1"/>
      <c r="C116" s="73"/>
      <c r="D116" s="73"/>
      <c r="E116" s="73"/>
      <c r="F116" s="73">
        <f t="shared" si="1"/>
        <v>0</v>
      </c>
    </row>
    <row r="117" spans="1:6" hidden="1" x14ac:dyDescent="0.3">
      <c r="B117" s="1"/>
      <c r="C117" s="73"/>
      <c r="D117" s="73"/>
      <c r="E117" s="73"/>
      <c r="F117" s="73">
        <f t="shared" si="1"/>
        <v>0</v>
      </c>
    </row>
    <row r="118" spans="1:6" hidden="1" x14ac:dyDescent="0.3">
      <c r="B118" s="13"/>
      <c r="C118" s="73"/>
      <c r="D118" s="73"/>
      <c r="E118" s="73"/>
      <c r="F118" s="73">
        <f t="shared" si="1"/>
        <v>0</v>
      </c>
    </row>
    <row r="119" spans="1:6" hidden="1" x14ac:dyDescent="0.3">
      <c r="C119" s="73"/>
      <c r="D119" s="73"/>
      <c r="E119" s="73"/>
      <c r="F119" s="73">
        <f t="shared" si="1"/>
        <v>0</v>
      </c>
    </row>
    <row r="120" spans="1:6" hidden="1" x14ac:dyDescent="0.3">
      <c r="C120" s="73"/>
      <c r="D120" s="73"/>
      <c r="E120" s="73"/>
      <c r="F120" s="73">
        <f t="shared" si="1"/>
        <v>0</v>
      </c>
    </row>
    <row r="121" spans="1:6" hidden="1" x14ac:dyDescent="0.3">
      <c r="A121" s="12">
        <v>21</v>
      </c>
      <c r="B121" s="13" t="s">
        <v>68</v>
      </c>
      <c r="C121" s="73"/>
      <c r="D121" s="73"/>
      <c r="E121" s="73"/>
      <c r="F121" s="73">
        <f t="shared" si="1"/>
        <v>0</v>
      </c>
    </row>
    <row r="122" spans="1:6" hidden="1" x14ac:dyDescent="0.3">
      <c r="B122" s="13"/>
      <c r="C122" s="73"/>
      <c r="D122" s="73"/>
      <c r="E122" s="73"/>
      <c r="F122" s="73">
        <f t="shared" si="1"/>
        <v>0</v>
      </c>
    </row>
    <row r="123" spans="1:6" hidden="1" x14ac:dyDescent="0.3">
      <c r="B123" s="13"/>
      <c r="C123" s="73"/>
      <c r="D123" s="73"/>
      <c r="E123" s="73"/>
      <c r="F123" s="73">
        <f t="shared" si="1"/>
        <v>0</v>
      </c>
    </row>
    <row r="124" spans="1:6" hidden="1" x14ac:dyDescent="0.3">
      <c r="B124" s="1"/>
      <c r="C124" s="73"/>
      <c r="D124" s="73"/>
      <c r="E124" s="73"/>
      <c r="F124" s="73">
        <f t="shared" si="1"/>
        <v>0</v>
      </c>
    </row>
    <row r="125" spans="1:6" hidden="1" x14ac:dyDescent="0.3">
      <c r="B125" s="1"/>
      <c r="C125" s="73"/>
      <c r="D125" s="73"/>
      <c r="E125" s="73"/>
      <c r="F125" s="73">
        <f t="shared" si="1"/>
        <v>0</v>
      </c>
    </row>
    <row r="126" spans="1:6" hidden="1" x14ac:dyDescent="0.3">
      <c r="C126" s="73"/>
      <c r="D126" s="73"/>
      <c r="E126" s="73"/>
      <c r="F126" s="73">
        <f t="shared" si="1"/>
        <v>0</v>
      </c>
    </row>
    <row r="127" spans="1:6" hidden="1" x14ac:dyDescent="0.3">
      <c r="C127" s="73"/>
      <c r="D127" s="73"/>
      <c r="E127" s="73"/>
      <c r="F127" s="73">
        <f t="shared" si="1"/>
        <v>0</v>
      </c>
    </row>
    <row r="128" spans="1:6" hidden="1" x14ac:dyDescent="0.3">
      <c r="C128" s="73"/>
      <c r="D128" s="73"/>
      <c r="E128" s="73"/>
      <c r="F128" s="73">
        <f t="shared" si="1"/>
        <v>0</v>
      </c>
    </row>
    <row r="129" spans="1:12" hidden="1" x14ac:dyDescent="0.3">
      <c r="C129" s="73"/>
      <c r="D129" s="73"/>
      <c r="E129" s="73"/>
      <c r="F129" s="73">
        <f t="shared" si="1"/>
        <v>0</v>
      </c>
      <c r="L129" s="73"/>
    </row>
    <row r="130" spans="1:12" hidden="1" x14ac:dyDescent="0.3">
      <c r="C130" s="73"/>
      <c r="D130" s="73"/>
      <c r="E130" s="73"/>
      <c r="F130" s="73">
        <f t="shared" si="1"/>
        <v>0</v>
      </c>
    </row>
    <row r="131" spans="1:12" hidden="1" x14ac:dyDescent="0.3">
      <c r="C131" s="73"/>
      <c r="D131" s="73"/>
      <c r="E131" s="73"/>
      <c r="F131" s="73">
        <f t="shared" si="1"/>
        <v>0</v>
      </c>
    </row>
    <row r="132" spans="1:12" hidden="1" x14ac:dyDescent="0.3">
      <c r="C132" s="73"/>
      <c r="D132" s="73"/>
      <c r="E132" s="73"/>
      <c r="F132" s="73">
        <f t="shared" si="1"/>
        <v>0</v>
      </c>
    </row>
    <row r="133" spans="1:12" x14ac:dyDescent="0.3">
      <c r="C133" s="73"/>
      <c r="D133" s="73"/>
      <c r="E133" s="73"/>
      <c r="F133" s="73"/>
    </row>
    <row r="135" spans="1:12" x14ac:dyDescent="0.3">
      <c r="A135" s="12">
        <v>12</v>
      </c>
      <c r="B135" s="13" t="s">
        <v>69</v>
      </c>
      <c r="C135" s="35"/>
      <c r="D135" s="35"/>
      <c r="F135" s="35"/>
      <c r="K135" s="16"/>
      <c r="L135" s="75"/>
    </row>
    <row r="136" spans="1:12" x14ac:dyDescent="0.3">
      <c r="B136" s="9" t="s">
        <v>355</v>
      </c>
      <c r="C136" s="35"/>
      <c r="D136" s="35"/>
      <c r="F136" s="35"/>
      <c r="K136" s="16"/>
      <c r="L136" s="75"/>
    </row>
    <row r="137" spans="1:12" x14ac:dyDescent="0.3">
      <c r="B137" s="9"/>
      <c r="C137" s="35"/>
      <c r="D137" s="35"/>
      <c r="F137" s="35"/>
      <c r="K137" s="16"/>
      <c r="L137" s="75"/>
    </row>
    <row r="138" spans="1:12" x14ac:dyDescent="0.3">
      <c r="B138" s="13"/>
      <c r="C138" s="36">
        <v>2024</v>
      </c>
      <c r="D138" s="36">
        <v>2023</v>
      </c>
      <c r="F138" s="17"/>
      <c r="G138" s="76"/>
      <c r="H138" s="77"/>
      <c r="I138" s="78"/>
      <c r="J138" s="79"/>
      <c r="K138" s="16"/>
      <c r="L138" s="75"/>
    </row>
    <row r="139" spans="1:12" x14ac:dyDescent="0.3">
      <c r="B139" s="1"/>
      <c r="C139" s="35"/>
      <c r="D139" s="35"/>
      <c r="F139" s="35"/>
      <c r="G139" s="80"/>
      <c r="K139" s="16"/>
      <c r="L139" s="75"/>
    </row>
    <row r="140" spans="1:12" ht="14.4" x14ac:dyDescent="0.3">
      <c r="B140" s="81" t="s">
        <v>133</v>
      </c>
      <c r="C140" s="83">
        <v>57947.39</v>
      </c>
      <c r="D140" s="82">
        <v>51729.67</v>
      </c>
      <c r="F140"/>
      <c r="G140"/>
      <c r="K140" s="16"/>
      <c r="L140" s="75"/>
    </row>
    <row r="141" spans="1:12" ht="14.4" x14ac:dyDescent="0.3">
      <c r="B141" s="81" t="s">
        <v>134</v>
      </c>
      <c r="C141" s="83">
        <v>2088.2200000000003</v>
      </c>
      <c r="D141" s="83">
        <v>0</v>
      </c>
      <c r="F141"/>
      <c r="G141"/>
      <c r="K141" s="16"/>
      <c r="L141" s="75"/>
    </row>
    <row r="142" spans="1:12" ht="14.4" x14ac:dyDescent="0.3">
      <c r="B142" s="81" t="s">
        <v>135</v>
      </c>
      <c r="C142" s="82"/>
      <c r="D142" s="82">
        <v>3630</v>
      </c>
      <c r="F142"/>
      <c r="G142"/>
      <c r="K142" s="16"/>
      <c r="L142" s="75"/>
    </row>
    <row r="143" spans="1:12" x14ac:dyDescent="0.3">
      <c r="B143" s="81" t="s">
        <v>186</v>
      </c>
      <c r="C143" s="82"/>
      <c r="D143" s="83">
        <v>199981.6</v>
      </c>
      <c r="F143" s="83"/>
      <c r="G143" s="84"/>
      <c r="K143" s="16"/>
      <c r="L143" s="75"/>
    </row>
    <row r="144" spans="1:12" x14ac:dyDescent="0.3">
      <c r="B144" s="81" t="s">
        <v>176</v>
      </c>
      <c r="C144" s="82"/>
      <c r="D144" s="82">
        <v>46149.8</v>
      </c>
      <c r="F144" s="83"/>
      <c r="G144" s="84"/>
      <c r="K144" s="16"/>
      <c r="L144" s="75"/>
    </row>
    <row r="145" spans="1:12" x14ac:dyDescent="0.3">
      <c r="B145" s="85" t="s">
        <v>177</v>
      </c>
      <c r="C145" s="83">
        <v>35923.919999999998</v>
      </c>
      <c r="D145" s="82">
        <v>0</v>
      </c>
      <c r="F145" s="82"/>
      <c r="G145" s="84"/>
      <c r="K145" s="16"/>
      <c r="L145" s="75"/>
    </row>
    <row r="146" spans="1:12" ht="27.6" x14ac:dyDescent="0.3">
      <c r="B146" s="85" t="s">
        <v>268</v>
      </c>
      <c r="C146" s="83">
        <v>6022408.2678399999</v>
      </c>
      <c r="D146" s="82">
        <v>4233877.5466740001</v>
      </c>
      <c r="F146" s="82"/>
      <c r="G146" s="84"/>
      <c r="K146" s="16"/>
      <c r="L146" s="75"/>
    </row>
    <row r="147" spans="1:12" ht="41.4" x14ac:dyDescent="0.3">
      <c r="B147" s="85" t="s">
        <v>269</v>
      </c>
      <c r="C147" s="86">
        <v>9168560</v>
      </c>
      <c r="D147" s="86">
        <v>7441159.5</v>
      </c>
      <c r="F147" s="86"/>
      <c r="G147" s="87"/>
      <c r="K147" s="16"/>
      <c r="L147" s="75"/>
    </row>
    <row r="148" spans="1:12" x14ac:dyDescent="0.3">
      <c r="B148" s="12"/>
      <c r="C148" s="45">
        <f>SUM(C140:C147)</f>
        <v>15286927.797839999</v>
      </c>
      <c r="D148" s="45">
        <v>11976528.116674</v>
      </c>
      <c r="F148" s="45"/>
      <c r="G148" s="88"/>
      <c r="K148" s="16"/>
      <c r="L148" s="75"/>
    </row>
    <row r="149" spans="1:12" x14ac:dyDescent="0.3">
      <c r="B149" s="273" t="s">
        <v>339</v>
      </c>
      <c r="K149" s="16"/>
      <c r="L149" s="75"/>
    </row>
    <row r="150" spans="1:12" x14ac:dyDescent="0.3">
      <c r="C150" s="89"/>
      <c r="D150" s="89"/>
      <c r="K150" s="16"/>
      <c r="L150" s="75"/>
    </row>
    <row r="152" spans="1:12" hidden="1" x14ac:dyDescent="0.3">
      <c r="A152" s="12">
        <v>23</v>
      </c>
      <c r="B152" s="13" t="s">
        <v>70</v>
      </c>
      <c r="C152" s="35"/>
      <c r="D152" s="35"/>
      <c r="E152" s="35"/>
    </row>
    <row r="153" spans="1:12" hidden="1" x14ac:dyDescent="0.3">
      <c r="B153" s="13"/>
      <c r="C153" s="17">
        <v>2021</v>
      </c>
      <c r="D153" s="17">
        <v>2021</v>
      </c>
      <c r="E153" s="17">
        <v>2020</v>
      </c>
    </row>
    <row r="154" spans="1:12" hidden="1" x14ac:dyDescent="0.3">
      <c r="B154" s="1"/>
      <c r="C154" s="35"/>
      <c r="D154" s="35"/>
      <c r="E154" s="35"/>
    </row>
    <row r="155" spans="1:12" hidden="1" x14ac:dyDescent="0.3">
      <c r="B155" s="1"/>
      <c r="C155" s="35"/>
      <c r="D155" s="35"/>
      <c r="E155" s="35"/>
    </row>
    <row r="156" spans="1:12" hidden="1" x14ac:dyDescent="0.3">
      <c r="B156" s="13"/>
      <c r="C156" s="45">
        <f>SUM(C154:C155)</f>
        <v>0</v>
      </c>
      <c r="D156" s="45">
        <f>SUM(D154:D155)</f>
        <v>0</v>
      </c>
      <c r="E156" s="45">
        <f>SUM(E154:E155)</f>
        <v>0</v>
      </c>
    </row>
    <row r="157" spans="1:12" hidden="1" x14ac:dyDescent="0.3"/>
    <row r="158" spans="1:12" hidden="1" x14ac:dyDescent="0.3"/>
    <row r="159" spans="1:12" hidden="1" x14ac:dyDescent="0.3"/>
    <row r="160" spans="1:12" hidden="1" x14ac:dyDescent="0.3">
      <c r="A160" s="12">
        <v>24</v>
      </c>
      <c r="B160" s="13" t="s">
        <v>71</v>
      </c>
      <c r="C160" s="35"/>
      <c r="D160" s="35"/>
      <c r="E160" s="35"/>
    </row>
    <row r="161" spans="1:6" hidden="1" x14ac:dyDescent="0.3">
      <c r="B161" s="13"/>
      <c r="C161" s="17">
        <v>2021</v>
      </c>
      <c r="D161" s="17">
        <v>2021</v>
      </c>
      <c r="E161" s="17">
        <v>2020</v>
      </c>
    </row>
    <row r="162" spans="1:6" hidden="1" x14ac:dyDescent="0.3">
      <c r="B162" s="1"/>
      <c r="C162" s="35"/>
      <c r="D162" s="35"/>
      <c r="E162" s="35"/>
    </row>
    <row r="163" spans="1:6" hidden="1" x14ac:dyDescent="0.3">
      <c r="B163" s="1"/>
      <c r="C163" s="35"/>
      <c r="D163" s="35"/>
      <c r="E163" s="35"/>
    </row>
    <row r="164" spans="1:6" hidden="1" x14ac:dyDescent="0.3">
      <c r="B164" s="13"/>
      <c r="C164" s="45">
        <f>SUM(C162:C163)</f>
        <v>0</v>
      </c>
      <c r="D164" s="45">
        <f>SUM(D162:D163)</f>
        <v>0</v>
      </c>
      <c r="E164" s="45">
        <f>SUM(E162:E163)</f>
        <v>0</v>
      </c>
    </row>
    <row r="165" spans="1:6" hidden="1" x14ac:dyDescent="0.3"/>
    <row r="167" spans="1:6" x14ac:dyDescent="0.3">
      <c r="A167" s="12">
        <v>13</v>
      </c>
      <c r="B167" s="13" t="s">
        <v>72</v>
      </c>
      <c r="C167" s="35"/>
      <c r="D167" s="35"/>
    </row>
    <row r="168" spans="1:6" x14ac:dyDescent="0.3">
      <c r="B168" s="9" t="s">
        <v>356</v>
      </c>
      <c r="C168" s="35"/>
      <c r="D168" s="35"/>
    </row>
    <row r="169" spans="1:6" x14ac:dyDescent="0.3">
      <c r="B169" s="9"/>
      <c r="C169" s="35"/>
      <c r="D169" s="35"/>
    </row>
    <row r="170" spans="1:6" x14ac:dyDescent="0.3">
      <c r="B170" s="13"/>
      <c r="C170" s="36">
        <v>2024</v>
      </c>
      <c r="D170" s="36">
        <v>2023</v>
      </c>
    </row>
    <row r="171" spans="1:6" x14ac:dyDescent="0.3">
      <c r="B171" s="1"/>
      <c r="C171" s="35"/>
      <c r="D171" s="35"/>
    </row>
    <row r="172" spans="1:6" x14ac:dyDescent="0.3">
      <c r="B172" s="1" t="s">
        <v>202</v>
      </c>
      <c r="C172" s="90">
        <v>68790.89</v>
      </c>
      <c r="D172" s="90">
        <v>17635</v>
      </c>
      <c r="F172" s="268"/>
    </row>
    <row r="173" spans="1:6" x14ac:dyDescent="0.3">
      <c r="B173" s="13"/>
      <c r="C173" s="45">
        <f>SUM(C171:C172)</f>
        <v>68790.89</v>
      </c>
      <c r="D173" s="45">
        <f>SUM(D171:D172)</f>
        <v>17635</v>
      </c>
    </row>
    <row r="177" spans="1:5" hidden="1" x14ac:dyDescent="0.3">
      <c r="A177" s="12">
        <v>26</v>
      </c>
      <c r="B177" s="13" t="s">
        <v>73</v>
      </c>
      <c r="C177" s="35"/>
      <c r="D177" s="35"/>
    </row>
    <row r="178" spans="1:5" hidden="1" x14ac:dyDescent="0.3">
      <c r="B178" s="13"/>
      <c r="C178" s="17">
        <v>2021</v>
      </c>
      <c r="D178" s="17">
        <v>2021</v>
      </c>
    </row>
    <row r="179" spans="1:5" hidden="1" x14ac:dyDescent="0.3">
      <c r="B179" s="1"/>
      <c r="C179" s="35"/>
      <c r="D179" s="35"/>
    </row>
    <row r="180" spans="1:5" hidden="1" x14ac:dyDescent="0.3">
      <c r="B180" s="1"/>
      <c r="C180" s="35"/>
      <c r="D180" s="35"/>
    </row>
    <row r="181" spans="1:5" hidden="1" x14ac:dyDescent="0.3">
      <c r="B181" s="13"/>
      <c r="C181" s="45">
        <f>SUM(C179:C180)</f>
        <v>0</v>
      </c>
      <c r="D181" s="45">
        <v>0</v>
      </c>
    </row>
    <row r="182" spans="1:5" hidden="1" x14ac:dyDescent="0.3"/>
    <row r="183" spans="1:5" hidden="1" x14ac:dyDescent="0.3"/>
    <row r="184" spans="1:5" hidden="1" x14ac:dyDescent="0.3"/>
    <row r="185" spans="1:5" ht="15" customHeight="1" x14ac:dyDescent="0.3">
      <c r="A185" s="12">
        <v>14</v>
      </c>
      <c r="B185" s="13" t="s">
        <v>16</v>
      </c>
      <c r="C185" s="35"/>
      <c r="D185" s="35"/>
      <c r="E185" s="35"/>
    </row>
    <row r="186" spans="1:5" ht="15" customHeight="1" x14ac:dyDescent="0.3">
      <c r="B186" s="9" t="s">
        <v>357</v>
      </c>
      <c r="C186" s="35"/>
      <c r="D186" s="35"/>
      <c r="E186" s="35"/>
    </row>
    <row r="187" spans="1:5" ht="15" customHeight="1" x14ac:dyDescent="0.3">
      <c r="B187" s="13"/>
      <c r="C187" s="35"/>
      <c r="D187" s="35"/>
      <c r="E187" s="35"/>
    </row>
    <row r="188" spans="1:5" x14ac:dyDescent="0.3">
      <c r="B188" s="13"/>
      <c r="C188" s="36">
        <v>2024</v>
      </c>
      <c r="D188" s="36">
        <v>2023</v>
      </c>
      <c r="E188" s="17"/>
    </row>
    <row r="189" spans="1:5" x14ac:dyDescent="0.3">
      <c r="B189" s="1"/>
      <c r="C189" s="35"/>
      <c r="D189" s="35"/>
      <c r="E189" s="35"/>
    </row>
    <row r="190" spans="1:5" x14ac:dyDescent="0.3">
      <c r="B190" s="9" t="s">
        <v>270</v>
      </c>
      <c r="C190" s="10">
        <v>724710</v>
      </c>
      <c r="D190" s="83">
        <v>0</v>
      </c>
      <c r="E190" s="35"/>
    </row>
    <row r="191" spans="1:5" x14ac:dyDescent="0.3">
      <c r="B191" s="9" t="s">
        <v>119</v>
      </c>
      <c r="C191" s="11">
        <v>463748</v>
      </c>
      <c r="D191" s="11">
        <v>467455</v>
      </c>
      <c r="E191" s="83"/>
    </row>
    <row r="192" spans="1:5" x14ac:dyDescent="0.3">
      <c r="C192" s="45">
        <f>SUM(C190:C191)</f>
        <v>1188458</v>
      </c>
      <c r="D192" s="45">
        <f>SUM(D190:D191)</f>
        <v>467455</v>
      </c>
      <c r="E192" s="45"/>
    </row>
    <row r="193" spans="1:5" hidden="1" x14ac:dyDescent="0.3">
      <c r="A193" s="12">
        <v>28</v>
      </c>
      <c r="B193" s="13" t="s">
        <v>74</v>
      </c>
      <c r="C193" s="35"/>
      <c r="D193" s="35"/>
      <c r="E193" s="35"/>
    </row>
    <row r="194" spans="1:5" hidden="1" x14ac:dyDescent="0.3">
      <c r="B194" s="13"/>
      <c r="C194" s="17">
        <v>2021</v>
      </c>
      <c r="D194" s="17">
        <v>2021</v>
      </c>
      <c r="E194" s="17">
        <v>2020</v>
      </c>
    </row>
    <row r="195" spans="1:5" hidden="1" x14ac:dyDescent="0.3">
      <c r="B195" s="1"/>
      <c r="C195" s="35"/>
      <c r="D195" s="35"/>
      <c r="E195" s="35"/>
    </row>
    <row r="196" spans="1:5" hidden="1" x14ac:dyDescent="0.3">
      <c r="B196" s="1"/>
      <c r="C196" s="35"/>
      <c r="D196" s="35"/>
      <c r="E196" s="35"/>
    </row>
    <row r="197" spans="1:5" hidden="1" x14ac:dyDescent="0.3">
      <c r="B197" s="13"/>
      <c r="C197" s="45">
        <f>SUM(C195:C196)</f>
        <v>0</v>
      </c>
      <c r="D197" s="45">
        <v>0</v>
      </c>
      <c r="E197" s="45">
        <f>SUM(E195:E196)</f>
        <v>0</v>
      </c>
    </row>
    <row r="198" spans="1:5" hidden="1" x14ac:dyDescent="0.3"/>
    <row r="199" spans="1:5" hidden="1" x14ac:dyDescent="0.3"/>
    <row r="200" spans="1:5" hidden="1" x14ac:dyDescent="0.3"/>
    <row r="201" spans="1:5" hidden="1" x14ac:dyDescent="0.3">
      <c r="A201" s="12">
        <v>29</v>
      </c>
      <c r="B201" s="13" t="s">
        <v>75</v>
      </c>
      <c r="C201" s="35"/>
      <c r="D201" s="35"/>
      <c r="E201" s="35"/>
    </row>
    <row r="202" spans="1:5" hidden="1" x14ac:dyDescent="0.3">
      <c r="B202" s="13"/>
      <c r="C202" s="17">
        <v>2021</v>
      </c>
      <c r="D202" s="17">
        <v>2021</v>
      </c>
      <c r="E202" s="17">
        <v>2020</v>
      </c>
    </row>
    <row r="203" spans="1:5" hidden="1" x14ac:dyDescent="0.3">
      <c r="B203" s="1"/>
      <c r="C203" s="35"/>
      <c r="D203" s="35"/>
      <c r="E203" s="35"/>
    </row>
    <row r="204" spans="1:5" hidden="1" x14ac:dyDescent="0.3">
      <c r="B204" s="1"/>
      <c r="C204" s="35"/>
      <c r="D204" s="35"/>
      <c r="E204" s="35"/>
    </row>
    <row r="205" spans="1:5" hidden="1" x14ac:dyDescent="0.3">
      <c r="B205" s="13"/>
      <c r="C205" s="45">
        <f>SUM(C203:C204)</f>
        <v>0</v>
      </c>
      <c r="D205" s="45">
        <v>0</v>
      </c>
      <c r="E205" s="45">
        <f>SUM(E203:E204)</f>
        <v>0</v>
      </c>
    </row>
    <row r="206" spans="1:5" hidden="1" x14ac:dyDescent="0.3"/>
    <row r="207" spans="1:5" hidden="1" x14ac:dyDescent="0.3"/>
    <row r="208" spans="1:5" hidden="1" x14ac:dyDescent="0.3"/>
    <row r="209" spans="1:5" hidden="1" x14ac:dyDescent="0.3">
      <c r="A209" s="12">
        <v>30</v>
      </c>
      <c r="B209" s="13" t="s">
        <v>76</v>
      </c>
      <c r="C209" s="35"/>
      <c r="D209" s="35"/>
      <c r="E209" s="35"/>
    </row>
    <row r="210" spans="1:5" hidden="1" x14ac:dyDescent="0.3">
      <c r="B210" s="13"/>
      <c r="C210" s="17">
        <v>2021</v>
      </c>
      <c r="D210" s="17">
        <v>2021</v>
      </c>
      <c r="E210" s="17">
        <v>2020</v>
      </c>
    </row>
    <row r="211" spans="1:5" hidden="1" x14ac:dyDescent="0.3">
      <c r="B211" s="1"/>
      <c r="C211" s="35"/>
      <c r="D211" s="35"/>
      <c r="E211" s="35"/>
    </row>
    <row r="212" spans="1:5" hidden="1" x14ac:dyDescent="0.3">
      <c r="B212" s="1"/>
      <c r="C212" s="35"/>
      <c r="D212" s="35"/>
      <c r="E212" s="35"/>
    </row>
    <row r="213" spans="1:5" hidden="1" x14ac:dyDescent="0.3">
      <c r="B213" s="13"/>
      <c r="C213" s="45">
        <f>SUM(C211:C212)</f>
        <v>0</v>
      </c>
      <c r="D213" s="45">
        <v>0</v>
      </c>
      <c r="E213" s="45">
        <f>SUM(E211:E212)</f>
        <v>0</v>
      </c>
    </row>
    <row r="214" spans="1:5" hidden="1" x14ac:dyDescent="0.3"/>
    <row r="215" spans="1:5" hidden="1" x14ac:dyDescent="0.3"/>
    <row r="216" spans="1:5" hidden="1" x14ac:dyDescent="0.3">
      <c r="A216" s="12">
        <v>31</v>
      </c>
      <c r="B216" s="13" t="s">
        <v>77</v>
      </c>
      <c r="C216" s="35"/>
      <c r="D216" s="35"/>
      <c r="E216" s="35"/>
    </row>
    <row r="217" spans="1:5" hidden="1" x14ac:dyDescent="0.3">
      <c r="B217" s="13"/>
      <c r="C217" s="17">
        <v>2021</v>
      </c>
      <c r="D217" s="17">
        <v>2021</v>
      </c>
      <c r="E217" s="17">
        <v>2020</v>
      </c>
    </row>
    <row r="218" spans="1:5" hidden="1" x14ac:dyDescent="0.3">
      <c r="B218" s="1"/>
      <c r="C218" s="35"/>
      <c r="D218" s="35"/>
      <c r="E218" s="35"/>
    </row>
    <row r="219" spans="1:5" hidden="1" x14ac:dyDescent="0.3">
      <c r="B219" s="1"/>
      <c r="C219" s="35"/>
      <c r="D219" s="35"/>
      <c r="E219" s="35"/>
    </row>
    <row r="220" spans="1:5" hidden="1" x14ac:dyDescent="0.3">
      <c r="B220" s="13"/>
      <c r="C220" s="45">
        <f>SUM(C218:C219)</f>
        <v>0</v>
      </c>
      <c r="D220" s="45">
        <v>0</v>
      </c>
      <c r="E220" s="45">
        <f>SUM(E218:E219)</f>
        <v>0</v>
      </c>
    </row>
    <row r="221" spans="1:5" hidden="1" x14ac:dyDescent="0.3"/>
    <row r="222" spans="1:5" hidden="1" x14ac:dyDescent="0.3"/>
    <row r="223" spans="1:5" hidden="1" x14ac:dyDescent="0.3"/>
    <row r="224" spans="1:5" hidden="1" x14ac:dyDescent="0.3">
      <c r="A224" s="12">
        <v>32</v>
      </c>
      <c r="B224" s="13" t="s">
        <v>78</v>
      </c>
      <c r="C224" s="35"/>
      <c r="D224" s="35"/>
      <c r="E224" s="35"/>
    </row>
    <row r="225" spans="1:5" hidden="1" x14ac:dyDescent="0.3">
      <c r="B225" s="13"/>
      <c r="C225" s="17">
        <v>2021</v>
      </c>
      <c r="D225" s="17">
        <v>2021</v>
      </c>
      <c r="E225" s="17">
        <v>2020</v>
      </c>
    </row>
    <row r="226" spans="1:5" hidden="1" x14ac:dyDescent="0.3">
      <c r="B226" s="1"/>
      <c r="C226" s="35"/>
      <c r="D226" s="35"/>
      <c r="E226" s="35"/>
    </row>
    <row r="227" spans="1:5" hidden="1" x14ac:dyDescent="0.3">
      <c r="B227" s="1"/>
      <c r="C227" s="35"/>
      <c r="D227" s="35"/>
      <c r="E227" s="35"/>
    </row>
    <row r="228" spans="1:5" hidden="1" x14ac:dyDescent="0.3">
      <c r="B228" s="13"/>
      <c r="C228" s="45">
        <f>SUM(C226:C227)</f>
        <v>0</v>
      </c>
      <c r="D228" s="45">
        <v>0</v>
      </c>
      <c r="E228" s="45">
        <f>SUM(E226:E227)</f>
        <v>0</v>
      </c>
    </row>
    <row r="229" spans="1:5" hidden="1" x14ac:dyDescent="0.3"/>
    <row r="230" spans="1:5" hidden="1" x14ac:dyDescent="0.3"/>
    <row r="231" spans="1:5" hidden="1" x14ac:dyDescent="0.3">
      <c r="A231" s="12">
        <v>33</v>
      </c>
      <c r="B231" s="13" t="s">
        <v>79</v>
      </c>
      <c r="C231" s="35"/>
      <c r="D231" s="35"/>
      <c r="E231" s="35"/>
    </row>
    <row r="232" spans="1:5" hidden="1" x14ac:dyDescent="0.3">
      <c r="B232" s="13"/>
      <c r="C232" s="17">
        <v>2021</v>
      </c>
      <c r="D232" s="17">
        <v>2021</v>
      </c>
      <c r="E232" s="17">
        <v>2020</v>
      </c>
    </row>
    <row r="233" spans="1:5" hidden="1" x14ac:dyDescent="0.3">
      <c r="B233" s="1"/>
      <c r="C233" s="35"/>
      <c r="D233" s="35"/>
      <c r="E233" s="35"/>
    </row>
    <row r="234" spans="1:5" hidden="1" x14ac:dyDescent="0.3">
      <c r="B234" s="1"/>
      <c r="C234" s="35"/>
      <c r="D234" s="35"/>
      <c r="E234" s="35"/>
    </row>
    <row r="235" spans="1:5" hidden="1" x14ac:dyDescent="0.3">
      <c r="B235" s="13"/>
      <c r="C235" s="45">
        <f>SUM(C233:C234)</f>
        <v>0</v>
      </c>
      <c r="D235" s="45">
        <v>0</v>
      </c>
      <c r="E235" s="45">
        <f>SUM(E233:E234)</f>
        <v>0</v>
      </c>
    </row>
    <row r="236" spans="1:5" hidden="1" x14ac:dyDescent="0.3"/>
    <row r="237" spans="1:5" hidden="1" x14ac:dyDescent="0.3"/>
    <row r="238" spans="1:5" hidden="1" x14ac:dyDescent="0.3">
      <c r="A238" s="12">
        <v>34</v>
      </c>
      <c r="B238" s="13" t="s">
        <v>80</v>
      </c>
      <c r="C238" s="35"/>
      <c r="D238" s="35"/>
      <c r="E238" s="35"/>
    </row>
    <row r="239" spans="1:5" hidden="1" x14ac:dyDescent="0.3">
      <c r="B239" s="13"/>
      <c r="C239" s="17">
        <v>2021</v>
      </c>
      <c r="D239" s="17">
        <v>2021</v>
      </c>
      <c r="E239" s="17">
        <v>2020</v>
      </c>
    </row>
    <row r="240" spans="1:5" hidden="1" x14ac:dyDescent="0.3">
      <c r="B240" s="1"/>
      <c r="C240" s="35"/>
      <c r="D240" s="35"/>
      <c r="E240" s="35"/>
    </row>
    <row r="241" spans="1:5" hidden="1" x14ac:dyDescent="0.3">
      <c r="B241" s="1"/>
      <c r="C241" s="35"/>
      <c r="D241" s="35"/>
      <c r="E241" s="35"/>
    </row>
    <row r="242" spans="1:5" hidden="1" x14ac:dyDescent="0.3">
      <c r="B242" s="13"/>
      <c r="C242" s="45">
        <f>SUM(C240:C241)</f>
        <v>0</v>
      </c>
      <c r="D242" s="45">
        <v>0</v>
      </c>
      <c r="E242" s="45">
        <f>SUM(E240:E241)</f>
        <v>0</v>
      </c>
    </row>
    <row r="243" spans="1:5" hidden="1" x14ac:dyDescent="0.3"/>
    <row r="245" spans="1:5" x14ac:dyDescent="0.3">
      <c r="A245" s="12">
        <v>15</v>
      </c>
      <c r="B245" s="13" t="s">
        <v>75</v>
      </c>
      <c r="C245" s="35"/>
      <c r="D245" s="35"/>
      <c r="E245" s="35"/>
    </row>
    <row r="246" spans="1:5" x14ac:dyDescent="0.3">
      <c r="B246" s="9" t="s">
        <v>361</v>
      </c>
      <c r="C246" s="35"/>
      <c r="D246" s="35"/>
      <c r="E246" s="35"/>
    </row>
    <row r="247" spans="1:5" x14ac:dyDescent="0.3">
      <c r="B247" s="13"/>
      <c r="C247" s="35"/>
      <c r="D247" s="35"/>
      <c r="E247" s="35"/>
    </row>
    <row r="248" spans="1:5" x14ac:dyDescent="0.3">
      <c r="B248" s="13"/>
      <c r="C248" s="36">
        <v>2024</v>
      </c>
      <c r="D248" s="36">
        <v>2023</v>
      </c>
      <c r="E248" s="35"/>
    </row>
    <row r="249" spans="1:5" x14ac:dyDescent="0.3">
      <c r="B249" s="13"/>
      <c r="C249" s="17"/>
      <c r="D249" s="17"/>
      <c r="E249" s="35"/>
    </row>
    <row r="250" spans="1:5" x14ac:dyDescent="0.3">
      <c r="B250" s="9" t="s">
        <v>178</v>
      </c>
      <c r="C250" s="83">
        <v>0</v>
      </c>
      <c r="D250" s="83">
        <v>0</v>
      </c>
      <c r="E250" s="35"/>
    </row>
    <row r="251" spans="1:5" x14ac:dyDescent="0.3">
      <c r="B251" s="1" t="s">
        <v>187</v>
      </c>
      <c r="C251" s="10">
        <v>255000</v>
      </c>
      <c r="D251" s="83">
        <v>135000</v>
      </c>
      <c r="E251" s="35"/>
    </row>
    <row r="252" spans="1:5" x14ac:dyDescent="0.3">
      <c r="B252" s="9" t="s">
        <v>179</v>
      </c>
      <c r="C252" s="11">
        <v>205584.04</v>
      </c>
      <c r="D252" s="86">
        <v>180433.79</v>
      </c>
      <c r="E252" s="35"/>
    </row>
    <row r="253" spans="1:5" x14ac:dyDescent="0.3">
      <c r="C253" s="45">
        <f>SUM(C250:C252)</f>
        <v>460584.04000000004</v>
      </c>
      <c r="D253" s="45">
        <f>SUM(D250:D252)</f>
        <v>315433.79000000004</v>
      </c>
      <c r="E253" s="35"/>
    </row>
    <row r="256" spans="1:5" x14ac:dyDescent="0.3">
      <c r="A256" s="12">
        <v>16</v>
      </c>
      <c r="B256" s="13" t="s">
        <v>81</v>
      </c>
      <c r="C256" s="35"/>
      <c r="D256" s="35"/>
      <c r="E256" s="35"/>
    </row>
    <row r="257" spans="1:5" x14ac:dyDescent="0.3">
      <c r="B257" s="9" t="s">
        <v>360</v>
      </c>
      <c r="C257" s="35"/>
      <c r="D257" s="35"/>
      <c r="E257" s="35"/>
    </row>
    <row r="258" spans="1:5" x14ac:dyDescent="0.3">
      <c r="B258" s="13"/>
      <c r="C258" s="35"/>
      <c r="D258" s="35"/>
      <c r="E258" s="35"/>
    </row>
    <row r="259" spans="1:5" x14ac:dyDescent="0.3">
      <c r="B259" s="13"/>
      <c r="C259" s="36">
        <v>2024</v>
      </c>
      <c r="D259" s="36">
        <v>2023</v>
      </c>
      <c r="E259" s="35"/>
    </row>
    <row r="260" spans="1:5" x14ac:dyDescent="0.3">
      <c r="B260" s="13"/>
      <c r="C260" s="17"/>
      <c r="D260" s="17"/>
      <c r="E260" s="35"/>
    </row>
    <row r="261" spans="1:5" x14ac:dyDescent="0.3">
      <c r="B261" s="9" t="s">
        <v>203</v>
      </c>
      <c r="C261" s="10">
        <v>19525167.071350008</v>
      </c>
      <c r="D261" s="10">
        <v>14697054</v>
      </c>
      <c r="E261" s="35"/>
    </row>
    <row r="262" spans="1:5" x14ac:dyDescent="0.3">
      <c r="B262" s="14" t="s">
        <v>40</v>
      </c>
      <c r="C262" s="35">
        <v>20596428.500810005</v>
      </c>
      <c r="D262" s="35">
        <v>24905998.200000003</v>
      </c>
      <c r="E262" s="35"/>
    </row>
    <row r="263" spans="1:5" x14ac:dyDescent="0.3">
      <c r="B263" s="14" t="s">
        <v>41</v>
      </c>
      <c r="C263" s="90">
        <v>54370967</v>
      </c>
      <c r="D263" s="90">
        <v>78259188</v>
      </c>
      <c r="E263" s="35"/>
    </row>
    <row r="264" spans="1:5" x14ac:dyDescent="0.3">
      <c r="B264" s="13"/>
      <c r="C264" s="45">
        <f>SUM(C261:C263)</f>
        <v>94492562.572160006</v>
      </c>
      <c r="D264" s="45">
        <f>SUM(D261:D263)</f>
        <v>117862240.2</v>
      </c>
      <c r="E264" s="35"/>
    </row>
    <row r="265" spans="1:5" x14ac:dyDescent="0.3">
      <c r="E265" s="35"/>
    </row>
    <row r="266" spans="1:5" hidden="1" x14ac:dyDescent="0.3">
      <c r="E266" s="35"/>
    </row>
    <row r="267" spans="1:5" hidden="1" x14ac:dyDescent="0.3">
      <c r="E267" s="35"/>
    </row>
    <row r="268" spans="1:5" hidden="1" x14ac:dyDescent="0.3">
      <c r="A268" s="12">
        <v>37</v>
      </c>
      <c r="B268" s="13" t="s">
        <v>18</v>
      </c>
      <c r="C268" s="35"/>
      <c r="D268" s="35"/>
      <c r="E268" s="35"/>
    </row>
    <row r="269" spans="1:5" hidden="1" x14ac:dyDescent="0.3">
      <c r="B269" s="13"/>
      <c r="C269" s="17">
        <v>2021</v>
      </c>
      <c r="D269" s="17">
        <v>2021</v>
      </c>
      <c r="E269" s="35"/>
    </row>
    <row r="270" spans="1:5" hidden="1" x14ac:dyDescent="0.3">
      <c r="B270" s="1"/>
      <c r="C270" s="35"/>
      <c r="D270" s="35"/>
      <c r="E270" s="35"/>
    </row>
    <row r="271" spans="1:5" hidden="1" x14ac:dyDescent="0.3">
      <c r="B271" s="1"/>
      <c r="C271" s="35"/>
      <c r="D271" s="35"/>
      <c r="E271" s="35"/>
    </row>
    <row r="272" spans="1:5" hidden="1" x14ac:dyDescent="0.3">
      <c r="B272" s="13"/>
      <c r="C272" s="45">
        <f>SUM(C270:C271)</f>
        <v>0</v>
      </c>
      <c r="D272" s="45">
        <v>0</v>
      </c>
      <c r="E272" s="35"/>
    </row>
    <row r="273" spans="1:5" hidden="1" x14ac:dyDescent="0.3">
      <c r="E273" s="35"/>
    </row>
    <row r="274" spans="1:5" hidden="1" x14ac:dyDescent="0.3"/>
    <row r="276" spans="1:5" hidden="1" x14ac:dyDescent="0.3">
      <c r="A276" s="12">
        <v>38</v>
      </c>
      <c r="B276" s="13" t="s">
        <v>82</v>
      </c>
      <c r="C276" s="35"/>
      <c r="D276" s="35"/>
      <c r="E276" s="35"/>
    </row>
    <row r="277" spans="1:5" hidden="1" x14ac:dyDescent="0.3">
      <c r="B277" s="13"/>
      <c r="C277" s="17">
        <v>2021</v>
      </c>
      <c r="D277" s="17">
        <v>2021</v>
      </c>
      <c r="E277" s="35"/>
    </row>
    <row r="278" spans="1:5" hidden="1" x14ac:dyDescent="0.3">
      <c r="B278" s="1"/>
      <c r="C278" s="35"/>
      <c r="D278" s="35"/>
      <c r="E278" s="35"/>
    </row>
    <row r="279" spans="1:5" hidden="1" x14ac:dyDescent="0.3">
      <c r="B279" s="1"/>
      <c r="C279" s="35"/>
      <c r="D279" s="35"/>
      <c r="E279" s="35"/>
    </row>
    <row r="280" spans="1:5" hidden="1" x14ac:dyDescent="0.3">
      <c r="B280" s="13"/>
      <c r="C280" s="45">
        <f>SUM(C278:C279)</f>
        <v>0</v>
      </c>
      <c r="D280" s="45">
        <v>0</v>
      </c>
      <c r="E280" s="35"/>
    </row>
    <row r="281" spans="1:5" hidden="1" x14ac:dyDescent="0.3">
      <c r="E281" s="35"/>
    </row>
    <row r="282" spans="1:5" hidden="1" x14ac:dyDescent="0.3">
      <c r="E282" s="35"/>
    </row>
    <row r="283" spans="1:5" hidden="1" x14ac:dyDescent="0.3">
      <c r="A283" s="12">
        <v>39</v>
      </c>
      <c r="B283" s="13" t="s">
        <v>83</v>
      </c>
      <c r="C283" s="35"/>
      <c r="D283" s="35"/>
      <c r="E283" s="35"/>
    </row>
    <row r="284" spans="1:5" hidden="1" x14ac:dyDescent="0.3">
      <c r="B284" s="13"/>
      <c r="C284" s="17">
        <v>2021</v>
      </c>
      <c r="D284" s="17">
        <v>2021</v>
      </c>
      <c r="E284" s="35"/>
    </row>
    <row r="285" spans="1:5" hidden="1" x14ac:dyDescent="0.3">
      <c r="B285" s="1"/>
      <c r="C285" s="35"/>
      <c r="D285" s="35"/>
      <c r="E285" s="35"/>
    </row>
    <row r="286" spans="1:5" hidden="1" x14ac:dyDescent="0.3">
      <c r="B286" s="1"/>
      <c r="C286" s="35"/>
      <c r="D286" s="35"/>
      <c r="E286" s="35"/>
    </row>
    <row r="287" spans="1:5" hidden="1" x14ac:dyDescent="0.3">
      <c r="B287" s="13"/>
      <c r="C287" s="45">
        <f>SUM(C285:C286)</f>
        <v>0</v>
      </c>
      <c r="D287" s="45">
        <v>0</v>
      </c>
      <c r="E287" s="35"/>
    </row>
    <row r="288" spans="1:5" hidden="1" x14ac:dyDescent="0.3">
      <c r="E288" s="35"/>
    </row>
    <row r="289" spans="1:8" hidden="1" x14ac:dyDescent="0.3">
      <c r="E289" s="35"/>
    </row>
    <row r="290" spans="1:8" hidden="1" x14ac:dyDescent="0.3">
      <c r="E290" s="35"/>
    </row>
    <row r="291" spans="1:8" hidden="1" x14ac:dyDescent="0.3">
      <c r="A291" s="12">
        <v>40</v>
      </c>
      <c r="B291" s="13" t="s">
        <v>19</v>
      </c>
      <c r="C291" s="35"/>
      <c r="D291" s="35"/>
      <c r="E291" s="35"/>
    </row>
    <row r="292" spans="1:8" hidden="1" x14ac:dyDescent="0.3">
      <c r="B292" s="13"/>
      <c r="C292" s="17">
        <v>2021</v>
      </c>
      <c r="D292" s="17">
        <v>2021</v>
      </c>
      <c r="E292" s="35"/>
    </row>
    <row r="293" spans="1:8" hidden="1" x14ac:dyDescent="0.3">
      <c r="B293" s="1"/>
      <c r="C293" s="35"/>
      <c r="D293" s="35"/>
      <c r="E293" s="35"/>
    </row>
    <row r="294" spans="1:8" hidden="1" x14ac:dyDescent="0.3">
      <c r="B294" s="1"/>
      <c r="C294" s="35"/>
      <c r="D294" s="35"/>
      <c r="E294" s="35"/>
    </row>
    <row r="295" spans="1:8" hidden="1" x14ac:dyDescent="0.3">
      <c r="B295" s="13"/>
      <c r="C295" s="45">
        <f>SUM(C293:C294)</f>
        <v>0</v>
      </c>
      <c r="D295" s="45">
        <v>0</v>
      </c>
      <c r="E295" s="35"/>
    </row>
    <row r="296" spans="1:8" hidden="1" x14ac:dyDescent="0.3">
      <c r="E296" s="35"/>
    </row>
    <row r="297" spans="1:8" x14ac:dyDescent="0.3">
      <c r="E297" s="35"/>
    </row>
    <row r="298" spans="1:8" x14ac:dyDescent="0.3">
      <c r="A298" s="12">
        <v>17</v>
      </c>
      <c r="B298" s="13" t="s">
        <v>82</v>
      </c>
      <c r="E298" s="35"/>
    </row>
    <row r="299" spans="1:8" x14ac:dyDescent="0.3">
      <c r="B299" s="9" t="s">
        <v>358</v>
      </c>
      <c r="E299" s="35"/>
    </row>
    <row r="300" spans="1:8" x14ac:dyDescent="0.3">
      <c r="B300" s="13"/>
      <c r="E300" s="35"/>
    </row>
    <row r="301" spans="1:8" x14ac:dyDescent="0.3">
      <c r="B301" s="13"/>
      <c r="C301" s="36">
        <v>2024</v>
      </c>
      <c r="D301" s="36">
        <v>2023</v>
      </c>
      <c r="E301" s="35"/>
    </row>
    <row r="302" spans="1:8" x14ac:dyDescent="0.3">
      <c r="B302" s="13"/>
      <c r="E302" s="35"/>
    </row>
    <row r="303" spans="1:8" x14ac:dyDescent="0.3">
      <c r="B303" s="9" t="s">
        <v>82</v>
      </c>
      <c r="C303" s="86">
        <v>66008453.480000004</v>
      </c>
      <c r="D303" s="86">
        <v>57027625.450000003</v>
      </c>
      <c r="E303" s="35"/>
      <c r="F303" s="91"/>
      <c r="G303" s="21"/>
      <c r="H303" s="22"/>
    </row>
    <row r="304" spans="1:8" x14ac:dyDescent="0.3">
      <c r="B304" s="13"/>
      <c r="C304" s="45">
        <f>SUM(C303:C303)</f>
        <v>66008453.480000004</v>
      </c>
      <c r="D304" s="45">
        <f>SUM(D303:D303)</f>
        <v>57027625.450000003</v>
      </c>
      <c r="E304" s="35"/>
    </row>
    <row r="305" spans="1:5" x14ac:dyDescent="0.3">
      <c r="B305" s="13"/>
      <c r="C305" s="92"/>
      <c r="D305" s="92"/>
      <c r="E305" s="35"/>
    </row>
    <row r="306" spans="1:5" x14ac:dyDescent="0.3">
      <c r="A306" s="12">
        <v>18</v>
      </c>
      <c r="B306" s="13" t="s">
        <v>83</v>
      </c>
      <c r="E306" s="35"/>
    </row>
    <row r="307" spans="1:5" x14ac:dyDescent="0.3">
      <c r="B307" s="9" t="s">
        <v>359</v>
      </c>
      <c r="E307" s="35"/>
    </row>
    <row r="308" spans="1:5" x14ac:dyDescent="0.3">
      <c r="B308" s="13"/>
      <c r="E308" s="35"/>
    </row>
    <row r="309" spans="1:5" x14ac:dyDescent="0.3">
      <c r="B309" s="13"/>
      <c r="C309" s="36">
        <v>2024</v>
      </c>
      <c r="D309" s="36">
        <v>2023</v>
      </c>
      <c r="E309" s="35"/>
    </row>
    <row r="310" spans="1:5" x14ac:dyDescent="0.3">
      <c r="B310" s="13"/>
      <c r="E310" s="35"/>
    </row>
    <row r="311" spans="1:5" ht="27.6" x14ac:dyDescent="0.3">
      <c r="B311" s="48" t="s">
        <v>261</v>
      </c>
      <c r="C311" s="86">
        <v>71600088</v>
      </c>
      <c r="D311" s="86">
        <v>75649478</v>
      </c>
      <c r="E311" s="35"/>
    </row>
    <row r="312" spans="1:5" x14ac:dyDescent="0.3">
      <c r="B312" s="9"/>
      <c r="C312" s="45">
        <f>SUM(C311:C311)</f>
        <v>71600088</v>
      </c>
      <c r="D312" s="45">
        <f>SUM(D311:D311)</f>
        <v>75649478</v>
      </c>
      <c r="E312" s="35"/>
    </row>
    <row r="313" spans="1:5" x14ac:dyDescent="0.3">
      <c r="B313" s="13"/>
      <c r="C313" s="92"/>
      <c r="D313" s="92"/>
      <c r="E313" s="92"/>
    </row>
    <row r="314" spans="1:5" ht="13.2" customHeight="1" x14ac:dyDescent="0.3">
      <c r="A314" s="12">
        <v>19</v>
      </c>
      <c r="B314" s="13" t="s">
        <v>19</v>
      </c>
      <c r="C314" s="93"/>
      <c r="D314" s="93"/>
      <c r="E314" s="35"/>
    </row>
    <row r="315" spans="1:5" ht="13.2" customHeight="1" x14ac:dyDescent="0.3">
      <c r="B315" s="9" t="s">
        <v>362</v>
      </c>
      <c r="C315" s="93"/>
      <c r="D315" s="93"/>
      <c r="E315" s="35"/>
    </row>
    <row r="316" spans="1:5" ht="13.2" customHeight="1" x14ac:dyDescent="0.3">
      <c r="B316" s="9"/>
      <c r="C316" s="93"/>
      <c r="D316" s="93"/>
      <c r="E316" s="35"/>
    </row>
    <row r="317" spans="1:5" x14ac:dyDescent="0.3">
      <c r="B317" s="13"/>
      <c r="C317" s="36">
        <v>2024</v>
      </c>
      <c r="D317" s="36">
        <v>2023</v>
      </c>
      <c r="E317" s="35"/>
    </row>
    <row r="318" spans="1:5" x14ac:dyDescent="0.3">
      <c r="B318" s="13"/>
      <c r="E318" s="35"/>
    </row>
    <row r="319" spans="1:5" x14ac:dyDescent="0.3">
      <c r="B319" s="9" t="s">
        <v>180</v>
      </c>
      <c r="C319" s="83">
        <v>0</v>
      </c>
      <c r="D319" s="83">
        <v>0</v>
      </c>
      <c r="E319" s="35"/>
    </row>
    <row r="320" spans="1:5" x14ac:dyDescent="0.3">
      <c r="B320" s="13"/>
      <c r="C320" s="94" t="s">
        <v>171</v>
      </c>
      <c r="D320" s="94" t="s">
        <v>171</v>
      </c>
      <c r="E320" s="35"/>
    </row>
    <row r="321" spans="1:13" x14ac:dyDescent="0.3">
      <c r="B321" s="13"/>
      <c r="C321" s="45"/>
      <c r="D321" s="45"/>
      <c r="E321" s="35"/>
    </row>
    <row r="322" spans="1:13" x14ac:dyDescent="0.3">
      <c r="B322" s="13"/>
      <c r="E322" s="45"/>
    </row>
    <row r="323" spans="1:13" x14ac:dyDescent="0.3">
      <c r="A323" s="12">
        <v>20</v>
      </c>
      <c r="B323" s="13" t="s">
        <v>20</v>
      </c>
      <c r="E323" s="35"/>
    </row>
    <row r="324" spans="1:13" x14ac:dyDescent="0.3">
      <c r="B324" s="9" t="s">
        <v>364</v>
      </c>
      <c r="E324" s="35"/>
    </row>
    <row r="325" spans="1:13" x14ac:dyDescent="0.3">
      <c r="B325" s="13"/>
      <c r="E325" s="35"/>
    </row>
    <row r="326" spans="1:13" ht="15" customHeight="1" x14ac:dyDescent="0.3">
      <c r="B326" s="13"/>
      <c r="C326" s="36">
        <v>2024</v>
      </c>
      <c r="D326" s="36">
        <v>2023</v>
      </c>
      <c r="E326" s="35"/>
    </row>
    <row r="327" spans="1:13" x14ac:dyDescent="0.3">
      <c r="B327" s="13"/>
      <c r="E327" s="35"/>
    </row>
    <row r="328" spans="1:13" ht="14.4" x14ac:dyDescent="0.3">
      <c r="B328" s="9" t="s">
        <v>120</v>
      </c>
      <c r="C328" s="95">
        <v>58299637.5</v>
      </c>
      <c r="D328" s="95">
        <v>56912637.020000003</v>
      </c>
      <c r="E328" s="35"/>
      <c r="G328" s="54"/>
      <c r="H328" s="54"/>
      <c r="I328" s="54"/>
      <c r="J328" s="54"/>
      <c r="K328" s="54"/>
      <c r="L328" s="54"/>
      <c r="M328" s="54"/>
    </row>
    <row r="329" spans="1:13" ht="14.4" x14ac:dyDescent="0.3">
      <c r="B329" s="9" t="s">
        <v>371</v>
      </c>
      <c r="C329" s="95">
        <v>4113212.75</v>
      </c>
      <c r="D329" s="95">
        <v>8624796</v>
      </c>
      <c r="E329" s="35"/>
      <c r="G329" s="54"/>
      <c r="H329" s="54"/>
      <c r="I329" s="54"/>
      <c r="J329" s="54"/>
      <c r="K329" s="54"/>
      <c r="L329" s="54"/>
      <c r="M329" s="54"/>
    </row>
    <row r="330" spans="1:13" ht="14.4" x14ac:dyDescent="0.3">
      <c r="B330" s="9" t="s">
        <v>372</v>
      </c>
      <c r="C330" s="95">
        <v>4139274.2400000002</v>
      </c>
      <c r="D330" s="95"/>
      <c r="E330" s="35"/>
      <c r="G330" s="54"/>
      <c r="H330" s="54"/>
      <c r="I330" s="54"/>
      <c r="J330" s="54"/>
      <c r="K330" s="54"/>
      <c r="L330" s="54"/>
      <c r="M330" s="54"/>
    </row>
    <row r="331" spans="1:13" ht="14.4" x14ac:dyDescent="0.3">
      <c r="B331" s="9" t="s">
        <v>373</v>
      </c>
      <c r="C331" s="95">
        <v>600674.81999999995</v>
      </c>
      <c r="D331" s="95"/>
      <c r="E331" s="35"/>
      <c r="G331" s="54"/>
      <c r="H331" s="54"/>
      <c r="I331" s="54"/>
      <c r="J331" s="54"/>
      <c r="K331" s="54"/>
      <c r="L331" s="54"/>
      <c r="M331" s="54"/>
    </row>
    <row r="332" spans="1:13" ht="14.4" x14ac:dyDescent="0.3">
      <c r="B332" s="9" t="s">
        <v>121</v>
      </c>
      <c r="C332" s="95">
        <v>12451231.220000001</v>
      </c>
      <c r="D332" s="95">
        <v>11629377.08</v>
      </c>
      <c r="E332" s="35"/>
      <c r="G332" s="54"/>
      <c r="H332" s="54"/>
      <c r="I332" s="54"/>
      <c r="J332" s="54"/>
      <c r="K332" s="54"/>
      <c r="L332" s="54"/>
      <c r="M332" s="54"/>
    </row>
    <row r="333" spans="1:13" ht="14.4" hidden="1" x14ac:dyDescent="0.3">
      <c r="B333" s="9" t="s">
        <v>200</v>
      </c>
      <c r="C333" s="95">
        <v>0</v>
      </c>
      <c r="D333" s="14">
        <v>0</v>
      </c>
      <c r="E333" s="35"/>
      <c r="G333" s="54"/>
      <c r="H333" s="54"/>
      <c r="I333" s="54"/>
      <c r="J333" s="54"/>
      <c r="K333" s="54"/>
      <c r="L333" s="54"/>
      <c r="M333" s="54"/>
    </row>
    <row r="334" spans="1:13" ht="14.4" x14ac:dyDescent="0.3">
      <c r="B334" s="9" t="s">
        <v>181</v>
      </c>
      <c r="C334" s="95">
        <v>78067.199999999997</v>
      </c>
      <c r="D334" s="95">
        <v>146962</v>
      </c>
      <c r="E334" s="35"/>
      <c r="G334" s="54"/>
      <c r="H334" s="54"/>
      <c r="I334" s="54"/>
      <c r="J334" s="54"/>
      <c r="K334" s="54"/>
      <c r="L334" s="54"/>
      <c r="M334" s="54"/>
    </row>
    <row r="335" spans="1:13" ht="14.4" x14ac:dyDescent="0.3">
      <c r="B335" s="9" t="s">
        <v>131</v>
      </c>
      <c r="C335" s="95">
        <v>525000</v>
      </c>
      <c r="D335" s="95">
        <v>664000</v>
      </c>
      <c r="E335" s="35"/>
      <c r="G335" s="54"/>
      <c r="H335" s="54"/>
      <c r="I335" s="54"/>
      <c r="J335" s="54"/>
      <c r="K335" s="54"/>
      <c r="L335" s="54"/>
      <c r="M335" s="54"/>
    </row>
    <row r="336" spans="1:13" ht="14.4" x14ac:dyDescent="0.3">
      <c r="B336" s="9" t="s">
        <v>126</v>
      </c>
      <c r="C336" s="86">
        <v>307798.81</v>
      </c>
      <c r="D336" s="86">
        <v>347646.52</v>
      </c>
      <c r="E336" s="35"/>
      <c r="G336" s="54"/>
      <c r="H336" s="54"/>
      <c r="I336" s="54"/>
      <c r="J336" s="54"/>
      <c r="K336" s="54"/>
      <c r="L336" s="54"/>
      <c r="M336" s="54"/>
    </row>
    <row r="337" spans="1:5" x14ac:dyDescent="0.3">
      <c r="B337" s="13"/>
      <c r="C337" s="45">
        <f>SUM(C328:C336)</f>
        <v>80514896.540000007</v>
      </c>
      <c r="D337" s="45">
        <f>SUM(D328:D336)</f>
        <v>78325418.620000005</v>
      </c>
      <c r="E337" s="277"/>
    </row>
    <row r="338" spans="1:5" x14ac:dyDescent="0.3">
      <c r="E338" s="35"/>
    </row>
    <row r="339" spans="1:5" hidden="1" x14ac:dyDescent="0.3">
      <c r="E339" s="35"/>
    </row>
    <row r="340" spans="1:5" hidden="1" x14ac:dyDescent="0.3">
      <c r="A340" s="12">
        <v>42</v>
      </c>
      <c r="B340" s="13" t="s">
        <v>21</v>
      </c>
      <c r="C340" s="35"/>
      <c r="D340" s="35"/>
      <c r="E340" s="35"/>
    </row>
    <row r="341" spans="1:5" hidden="1" x14ac:dyDescent="0.3">
      <c r="B341" s="13"/>
      <c r="C341" s="17">
        <v>2021</v>
      </c>
      <c r="D341" s="17">
        <v>2021</v>
      </c>
      <c r="E341" s="35"/>
    </row>
    <row r="342" spans="1:5" hidden="1" x14ac:dyDescent="0.3">
      <c r="B342" s="1"/>
      <c r="C342" s="35"/>
      <c r="D342" s="35"/>
      <c r="E342" s="35"/>
    </row>
    <row r="343" spans="1:5" hidden="1" x14ac:dyDescent="0.3">
      <c r="B343" s="1"/>
      <c r="C343" s="35"/>
      <c r="D343" s="35"/>
      <c r="E343" s="35"/>
    </row>
    <row r="344" spans="1:5" hidden="1" x14ac:dyDescent="0.3">
      <c r="B344" s="13"/>
      <c r="C344" s="45">
        <f>SUM(C342:C343)</f>
        <v>0</v>
      </c>
      <c r="D344" s="45">
        <v>0</v>
      </c>
      <c r="E344" s="35"/>
    </row>
    <row r="345" spans="1:5" hidden="1" x14ac:dyDescent="0.3">
      <c r="E345" s="35"/>
    </row>
    <row r="346" spans="1:5" hidden="1" x14ac:dyDescent="0.3">
      <c r="E346" s="35"/>
    </row>
    <row r="348" spans="1:5" x14ac:dyDescent="0.3">
      <c r="A348" s="12">
        <v>21</v>
      </c>
      <c r="B348" s="13" t="s">
        <v>84</v>
      </c>
      <c r="C348" s="35"/>
      <c r="D348" s="35"/>
    </row>
    <row r="349" spans="1:5" x14ac:dyDescent="0.3">
      <c r="B349" s="9" t="s">
        <v>363</v>
      </c>
      <c r="C349" s="35"/>
      <c r="D349" s="35"/>
    </row>
    <row r="350" spans="1:5" x14ac:dyDescent="0.3">
      <c r="B350" s="13"/>
      <c r="C350" s="35"/>
      <c r="D350" s="35"/>
    </row>
    <row r="351" spans="1:5" x14ac:dyDescent="0.3">
      <c r="B351" s="13"/>
      <c r="C351" s="36">
        <v>2024</v>
      </c>
      <c r="D351" s="36">
        <v>2023</v>
      </c>
    </row>
    <row r="352" spans="1:5" x14ac:dyDescent="0.3">
      <c r="B352" s="13"/>
      <c r="C352" s="17"/>
      <c r="D352" s="17"/>
    </row>
    <row r="353" spans="1:7" x14ac:dyDescent="0.3">
      <c r="B353" s="9" t="s">
        <v>122</v>
      </c>
      <c r="C353" s="83">
        <v>1643725.94</v>
      </c>
      <c r="D353" s="83">
        <v>168570.3</v>
      </c>
    </row>
    <row r="354" spans="1:7" ht="14.4" x14ac:dyDescent="0.3">
      <c r="B354" s="9" t="s">
        <v>127</v>
      </c>
      <c r="C354" s="83">
        <v>303688.34000000003</v>
      </c>
      <c r="D354" s="83">
        <v>305034.71999999997</v>
      </c>
      <c r="G354"/>
    </row>
    <row r="355" spans="1:7" ht="14.4" x14ac:dyDescent="0.3">
      <c r="B355" s="9" t="s">
        <v>128</v>
      </c>
      <c r="C355" s="83">
        <v>0</v>
      </c>
      <c r="D355" s="83">
        <v>349087.07</v>
      </c>
      <c r="E355"/>
      <c r="F355"/>
      <c r="G355"/>
    </row>
    <row r="356" spans="1:7" ht="14.4" x14ac:dyDescent="0.3">
      <c r="B356" s="9" t="s">
        <v>124</v>
      </c>
      <c r="C356" s="83">
        <v>336995.96</v>
      </c>
      <c r="D356" s="83">
        <v>90860</v>
      </c>
      <c r="E356"/>
      <c r="F356"/>
      <c r="G356"/>
    </row>
    <row r="357" spans="1:7" ht="14.4" x14ac:dyDescent="0.3">
      <c r="B357" s="1" t="s">
        <v>129</v>
      </c>
      <c r="C357" s="83">
        <v>0</v>
      </c>
      <c r="D357" s="83">
        <v>53231.79</v>
      </c>
      <c r="E357"/>
      <c r="F357"/>
      <c r="G357"/>
    </row>
    <row r="358" spans="1:7" ht="14.4" x14ac:dyDescent="0.3">
      <c r="B358" s="1" t="s">
        <v>123</v>
      </c>
      <c r="C358" s="96">
        <v>5000000</v>
      </c>
      <c r="D358" s="96">
        <v>5427580.9800000004</v>
      </c>
      <c r="E358"/>
      <c r="F358"/>
      <c r="G358"/>
    </row>
    <row r="359" spans="1:7" ht="14.4" x14ac:dyDescent="0.3">
      <c r="B359" s="9" t="s">
        <v>130</v>
      </c>
      <c r="C359" s="86">
        <v>1354360.53</v>
      </c>
      <c r="D359" s="86">
        <v>1468675.05</v>
      </c>
      <c r="E359"/>
      <c r="F359"/>
      <c r="G359"/>
    </row>
    <row r="360" spans="1:7" ht="14.4" x14ac:dyDescent="0.3">
      <c r="C360" s="45">
        <f>SUM(C353:C359)</f>
        <v>8638770.7699999996</v>
      </c>
      <c r="D360" s="45">
        <f>SUM(D353:D359)</f>
        <v>7863039.9100000001</v>
      </c>
      <c r="E360"/>
      <c r="F360"/>
      <c r="G360"/>
    </row>
    <row r="363" spans="1:7" x14ac:dyDescent="0.3">
      <c r="A363" s="12">
        <v>22</v>
      </c>
      <c r="B363" s="13" t="s">
        <v>23</v>
      </c>
      <c r="C363" s="35"/>
      <c r="D363" s="35"/>
    </row>
    <row r="364" spans="1:7" x14ac:dyDescent="0.3">
      <c r="B364" s="9" t="s">
        <v>365</v>
      </c>
      <c r="C364" s="35"/>
      <c r="D364" s="35"/>
    </row>
    <row r="365" spans="1:7" x14ac:dyDescent="0.3">
      <c r="B365" s="13"/>
      <c r="C365" s="35"/>
      <c r="D365" s="35"/>
    </row>
    <row r="366" spans="1:7" x14ac:dyDescent="0.3">
      <c r="B366" s="13"/>
      <c r="C366" s="36">
        <v>2024</v>
      </c>
      <c r="D366" s="36">
        <v>2023</v>
      </c>
    </row>
    <row r="367" spans="1:7" x14ac:dyDescent="0.3">
      <c r="B367" s="13"/>
      <c r="C367" s="17"/>
      <c r="D367" s="17"/>
    </row>
    <row r="368" spans="1:7" x14ac:dyDescent="0.3">
      <c r="B368" s="14" t="s">
        <v>265</v>
      </c>
      <c r="C368" s="82">
        <v>3888173.7199999997</v>
      </c>
      <c r="D368" s="82">
        <v>3494560</v>
      </c>
    </row>
    <row r="369" spans="1:9" x14ac:dyDescent="0.3">
      <c r="B369" s="14" t="s">
        <v>264</v>
      </c>
      <c r="C369" s="86">
        <v>1231983.29</v>
      </c>
      <c r="D369" s="86">
        <v>0</v>
      </c>
    </row>
    <row r="370" spans="1:9" x14ac:dyDescent="0.3">
      <c r="B370" s="13"/>
      <c r="C370" s="45">
        <f>SUM(C368:C369)</f>
        <v>5120157.01</v>
      </c>
      <c r="D370" s="45">
        <f>SUM(D368:D368)</f>
        <v>3494560</v>
      </c>
    </row>
    <row r="372" spans="1:9" hidden="1" x14ac:dyDescent="0.3">
      <c r="G372" s="15">
        <v>7950263</v>
      </c>
    </row>
    <row r="373" spans="1:9" hidden="1" x14ac:dyDescent="0.3">
      <c r="G373" s="15">
        <f>+G372-G371</f>
        <v>7950263</v>
      </c>
      <c r="H373" s="15">
        <v>3046453</v>
      </c>
      <c r="I373" s="15">
        <f>SUM(G373:H373)</f>
        <v>10996716</v>
      </c>
    </row>
    <row r="374" spans="1:9" hidden="1" x14ac:dyDescent="0.3">
      <c r="A374" s="12">
        <v>45</v>
      </c>
      <c r="B374" s="13" t="s">
        <v>85</v>
      </c>
      <c r="C374" s="35"/>
      <c r="D374" s="35"/>
    </row>
    <row r="375" spans="1:9" hidden="1" x14ac:dyDescent="0.3">
      <c r="B375" s="13"/>
      <c r="C375" s="17">
        <v>2021</v>
      </c>
      <c r="D375" s="17">
        <v>2021</v>
      </c>
    </row>
    <row r="376" spans="1:9" hidden="1" x14ac:dyDescent="0.3">
      <c r="B376" s="1"/>
      <c r="C376" s="35"/>
      <c r="D376" s="35"/>
    </row>
    <row r="377" spans="1:9" hidden="1" x14ac:dyDescent="0.3">
      <c r="B377" s="1"/>
      <c r="C377" s="35"/>
      <c r="D377" s="35"/>
    </row>
    <row r="378" spans="1:9" hidden="1" x14ac:dyDescent="0.3">
      <c r="B378" s="13"/>
      <c r="C378" s="45">
        <f>SUM(C376:C377)</f>
        <v>0</v>
      </c>
      <c r="D378" s="45">
        <v>0</v>
      </c>
    </row>
    <row r="379" spans="1:9" hidden="1" x14ac:dyDescent="0.3"/>
    <row r="380" spans="1:9" hidden="1" x14ac:dyDescent="0.3"/>
    <row r="382" spans="1:9" x14ac:dyDescent="0.3">
      <c r="A382" s="12">
        <v>23</v>
      </c>
      <c r="B382" s="13" t="s">
        <v>25</v>
      </c>
    </row>
    <row r="383" spans="1:9" x14ac:dyDescent="0.3">
      <c r="B383" s="9" t="s">
        <v>367</v>
      </c>
    </row>
    <row r="384" spans="1:9" ht="14.4" x14ac:dyDescent="0.3">
      <c r="B384" s="13"/>
      <c r="F384"/>
      <c r="G384"/>
    </row>
    <row r="385" spans="2:7" ht="14.4" x14ac:dyDescent="0.3">
      <c r="B385" s="13"/>
      <c r="C385" s="36">
        <v>2024</v>
      </c>
      <c r="D385" s="36">
        <v>2023</v>
      </c>
      <c r="F385"/>
      <c r="G385"/>
    </row>
    <row r="386" spans="2:7" ht="14.4" x14ac:dyDescent="0.3">
      <c r="B386" s="1"/>
      <c r="C386" s="35"/>
      <c r="D386" s="35"/>
      <c r="F386"/>
      <c r="G386"/>
    </row>
    <row r="387" spans="2:7" ht="14.4" x14ac:dyDescent="0.3">
      <c r="B387" s="1" t="s">
        <v>157</v>
      </c>
      <c r="C387" s="83">
        <v>3822234.85</v>
      </c>
      <c r="D387" s="83">
        <v>3452245</v>
      </c>
      <c r="F387"/>
      <c r="G387"/>
    </row>
    <row r="388" spans="2:7" ht="14.4" x14ac:dyDescent="0.3">
      <c r="B388" s="1" t="s">
        <v>158</v>
      </c>
      <c r="C388" s="83">
        <v>1816106.32</v>
      </c>
      <c r="D388" s="83">
        <v>82128</v>
      </c>
      <c r="F388"/>
      <c r="G388"/>
    </row>
    <row r="389" spans="2:7" ht="14.4" x14ac:dyDescent="0.3">
      <c r="B389" s="1" t="s">
        <v>159</v>
      </c>
      <c r="C389" s="83">
        <v>3051880.41</v>
      </c>
      <c r="D389" s="83">
        <v>1747350</v>
      </c>
      <c r="F389"/>
      <c r="G389"/>
    </row>
    <row r="390" spans="2:7" ht="14.4" x14ac:dyDescent="0.3">
      <c r="B390" s="1" t="s">
        <v>160</v>
      </c>
      <c r="C390" s="83">
        <v>386142.89</v>
      </c>
      <c r="D390" s="83">
        <v>177970</v>
      </c>
      <c r="F390"/>
      <c r="G390"/>
    </row>
    <row r="391" spans="2:7" ht="14.4" x14ac:dyDescent="0.3">
      <c r="B391" s="1" t="s">
        <v>161</v>
      </c>
      <c r="C391" s="83">
        <v>7589919.0999999996</v>
      </c>
      <c r="D391" s="83">
        <v>6508592</v>
      </c>
      <c r="F391"/>
      <c r="G391"/>
    </row>
    <row r="392" spans="2:7" ht="14.4" x14ac:dyDescent="0.3">
      <c r="B392" s="1" t="s">
        <v>162</v>
      </c>
      <c r="C392" s="83">
        <v>2552324.3600000003</v>
      </c>
      <c r="D392" s="83">
        <v>2118090.7199999997</v>
      </c>
      <c r="F392"/>
      <c r="G392"/>
    </row>
    <row r="393" spans="2:7" ht="14.4" x14ac:dyDescent="0.3">
      <c r="B393" s="1" t="s">
        <v>163</v>
      </c>
      <c r="C393" s="83">
        <v>827661.62</v>
      </c>
      <c r="D393" s="83">
        <v>1388538</v>
      </c>
      <c r="F393"/>
      <c r="G393"/>
    </row>
    <row r="394" spans="2:7" ht="14.4" x14ac:dyDescent="0.3">
      <c r="B394" s="1" t="s">
        <v>164</v>
      </c>
      <c r="C394" s="83">
        <v>2029931.81</v>
      </c>
      <c r="D394" s="83">
        <v>1898201</v>
      </c>
      <c r="F394"/>
      <c r="G394"/>
    </row>
    <row r="395" spans="2:7" ht="14.4" x14ac:dyDescent="0.3">
      <c r="B395" s="1" t="s">
        <v>165</v>
      </c>
      <c r="C395" s="86">
        <v>438788.9</v>
      </c>
      <c r="D395" s="86">
        <v>623913</v>
      </c>
      <c r="F395"/>
      <c r="G395"/>
    </row>
    <row r="396" spans="2:7" ht="14.4" hidden="1" x14ac:dyDescent="0.3">
      <c r="B396" s="1" t="s">
        <v>156</v>
      </c>
      <c r="C396" s="83">
        <v>0</v>
      </c>
      <c r="D396" s="83">
        <v>0</v>
      </c>
      <c r="F396"/>
      <c r="G396"/>
    </row>
    <row r="397" spans="2:7" ht="14.4" hidden="1" x14ac:dyDescent="0.3">
      <c r="B397" s="1" t="s">
        <v>132</v>
      </c>
      <c r="C397" s="83">
        <v>0</v>
      </c>
      <c r="D397" s="83">
        <v>0</v>
      </c>
      <c r="F397"/>
      <c r="G397"/>
    </row>
    <row r="398" spans="2:7" ht="14.4" hidden="1" x14ac:dyDescent="0.3">
      <c r="B398" s="14" t="s">
        <v>137</v>
      </c>
      <c r="C398" s="83">
        <v>0</v>
      </c>
      <c r="D398" s="83">
        <v>0</v>
      </c>
      <c r="F398"/>
      <c r="G398"/>
    </row>
    <row r="399" spans="2:7" ht="14.4" x14ac:dyDescent="0.3">
      <c r="B399" s="13"/>
      <c r="C399" s="97">
        <f>SUM(C387:C398)</f>
        <v>22514990.259999998</v>
      </c>
      <c r="D399" s="97">
        <f>SUM(D387:D398)</f>
        <v>17997027.719999999</v>
      </c>
      <c r="E399" s="278"/>
      <c r="F399"/>
      <c r="G399"/>
    </row>
    <row r="400" spans="2:7" x14ac:dyDescent="0.3">
      <c r="C400" s="91"/>
      <c r="D400" s="91"/>
    </row>
    <row r="402" spans="1:5" x14ac:dyDescent="0.3">
      <c r="A402" s="12">
        <v>24</v>
      </c>
      <c r="B402" s="13" t="s">
        <v>86</v>
      </c>
      <c r="C402" s="35"/>
      <c r="D402" s="35"/>
      <c r="E402" s="35"/>
    </row>
    <row r="403" spans="1:5" x14ac:dyDescent="0.3">
      <c r="B403" s="9" t="s">
        <v>366</v>
      </c>
      <c r="C403" s="35"/>
      <c r="D403" s="35"/>
      <c r="E403" s="35"/>
    </row>
    <row r="404" spans="1:5" x14ac:dyDescent="0.3">
      <c r="B404" s="13"/>
      <c r="C404" s="35"/>
      <c r="D404" s="35"/>
      <c r="E404" s="35"/>
    </row>
    <row r="405" spans="1:5" x14ac:dyDescent="0.3">
      <c r="B405" s="13"/>
      <c r="C405" s="36">
        <v>2024</v>
      </c>
      <c r="D405" s="36">
        <v>2023</v>
      </c>
      <c r="E405" s="35"/>
    </row>
    <row r="406" spans="1:5" x14ac:dyDescent="0.3">
      <c r="B406" s="1"/>
      <c r="C406" s="35"/>
      <c r="D406" s="35"/>
      <c r="E406" s="35"/>
    </row>
    <row r="407" spans="1:5" x14ac:dyDescent="0.3">
      <c r="B407" s="1" t="s">
        <v>182</v>
      </c>
      <c r="C407" s="83">
        <v>0</v>
      </c>
      <c r="D407" s="83">
        <v>0</v>
      </c>
      <c r="E407" s="35"/>
    </row>
    <row r="408" spans="1:5" x14ac:dyDescent="0.3">
      <c r="B408" s="13"/>
      <c r="C408" s="94" t="s">
        <v>171</v>
      </c>
      <c r="D408" s="94" t="s">
        <v>171</v>
      </c>
      <c r="E408" s="35"/>
    </row>
    <row r="409" spans="1:5" x14ac:dyDescent="0.3">
      <c r="E409" s="35"/>
    </row>
    <row r="410" spans="1:5" hidden="1" x14ac:dyDescent="0.3">
      <c r="E410" s="35"/>
    </row>
    <row r="411" spans="1:5" hidden="1" x14ac:dyDescent="0.3">
      <c r="E411" s="35"/>
    </row>
    <row r="412" spans="1:5" hidden="1" x14ac:dyDescent="0.3">
      <c r="A412" s="12">
        <v>48</v>
      </c>
      <c r="B412" s="13" t="s">
        <v>87</v>
      </c>
      <c r="C412" s="35"/>
      <c r="D412" s="35"/>
      <c r="E412" s="35"/>
    </row>
    <row r="413" spans="1:5" hidden="1" x14ac:dyDescent="0.3">
      <c r="B413" s="13"/>
      <c r="C413" s="98"/>
      <c r="D413" s="98"/>
      <c r="E413" s="35"/>
    </row>
    <row r="414" spans="1:5" hidden="1" x14ac:dyDescent="0.3">
      <c r="B414" s="1"/>
      <c r="C414" s="35"/>
      <c r="D414" s="35"/>
      <c r="E414" s="35"/>
    </row>
    <row r="415" spans="1:5" hidden="1" x14ac:dyDescent="0.3">
      <c r="B415" s="1"/>
      <c r="C415" s="35"/>
      <c r="D415" s="35"/>
      <c r="E415" s="35"/>
    </row>
    <row r="416" spans="1:5" hidden="1" x14ac:dyDescent="0.3">
      <c r="E416" s="35"/>
    </row>
    <row r="417" spans="2:5" hidden="1" x14ac:dyDescent="0.3">
      <c r="E417" s="35"/>
    </row>
    <row r="418" spans="2:5" hidden="1" x14ac:dyDescent="0.3">
      <c r="E418" s="35"/>
    </row>
    <row r="419" spans="2:5" hidden="1" x14ac:dyDescent="0.3">
      <c r="E419" s="35"/>
    </row>
    <row r="420" spans="2:5" x14ac:dyDescent="0.3">
      <c r="B420" s="99"/>
      <c r="C420" s="99"/>
      <c r="D420" s="99"/>
      <c r="E420" s="35"/>
    </row>
  </sheetData>
  <sortState xmlns:xlrd2="http://schemas.microsoft.com/office/spreadsheetml/2017/richdata2" ref="B140:D145">
    <sortCondition ref="B140:B145"/>
  </sortState>
  <pageMargins left="0.70866141732283472" right="0.70866141732283472" top="0.31" bottom="0.43307086614173229" header="0.31496062992125984" footer="0.31496062992125984"/>
  <pageSetup scale="65" orientation="landscape" r:id="rId1"/>
  <ignoredErrors>
    <ignoredError sqref="C173:D17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5:I45"/>
  <sheetViews>
    <sheetView showGridLines="0" topLeftCell="B13" zoomScale="155" zoomScaleNormal="100" workbookViewId="0">
      <selection activeCell="H28" sqref="H28"/>
    </sheetView>
  </sheetViews>
  <sheetFormatPr baseColWidth="10" defaultColWidth="11.44140625" defaultRowHeight="13.8" x14ac:dyDescent="0.3"/>
  <cols>
    <col min="1" max="1" width="11.44140625" style="14"/>
    <col min="2" max="2" width="3.44140625" style="12" bestFit="1" customWidth="1"/>
    <col min="3" max="3" width="41.44140625" style="14" bestFit="1" customWidth="1"/>
    <col min="4" max="4" width="14.5546875" style="14" bestFit="1" customWidth="1"/>
    <col min="5" max="7" width="13.6640625" style="14" customWidth="1"/>
    <col min="8" max="16384" width="11.44140625" style="14"/>
  </cols>
  <sheetData>
    <row r="5" spans="3:8" x14ac:dyDescent="0.3">
      <c r="C5" s="279"/>
      <c r="D5" s="279"/>
      <c r="E5" s="279"/>
      <c r="F5" s="279"/>
      <c r="G5" s="279"/>
    </row>
    <row r="6" spans="3:8" x14ac:dyDescent="0.3">
      <c r="C6" s="100"/>
      <c r="D6" s="100"/>
      <c r="E6" s="100"/>
      <c r="F6" s="100"/>
      <c r="G6" s="100"/>
    </row>
    <row r="7" spans="3:8" x14ac:dyDescent="0.3">
      <c r="C7" s="100"/>
      <c r="D7" s="100"/>
      <c r="E7" s="100"/>
      <c r="F7" s="100"/>
      <c r="G7" s="100"/>
    </row>
    <row r="8" spans="3:8" x14ac:dyDescent="0.3">
      <c r="C8" s="100"/>
      <c r="D8" s="100"/>
      <c r="E8" s="100"/>
      <c r="F8" s="100"/>
      <c r="G8" s="100"/>
    </row>
    <row r="9" spans="3:8" x14ac:dyDescent="0.3">
      <c r="C9" s="100"/>
      <c r="D9" s="100"/>
      <c r="E9" s="100"/>
      <c r="F9" s="100"/>
      <c r="G9" s="100"/>
    </row>
    <row r="10" spans="3:8" ht="15.6" x14ac:dyDescent="0.3">
      <c r="C10" s="282" t="s">
        <v>142</v>
      </c>
      <c r="D10" s="282"/>
      <c r="E10" s="282"/>
      <c r="F10" s="282"/>
      <c r="G10" s="282"/>
    </row>
    <row r="11" spans="3:8" ht="15.6" x14ac:dyDescent="0.3">
      <c r="C11" s="282" t="s">
        <v>258</v>
      </c>
      <c r="D11" s="282"/>
      <c r="E11" s="282"/>
      <c r="F11" s="282"/>
      <c r="G11" s="282"/>
    </row>
    <row r="12" spans="3:8" ht="15.6" x14ac:dyDescent="0.3">
      <c r="C12" s="282" t="s">
        <v>143</v>
      </c>
      <c r="D12" s="282"/>
      <c r="E12" s="282"/>
      <c r="F12" s="282"/>
      <c r="G12" s="282"/>
    </row>
    <row r="13" spans="3:8" ht="15.6" x14ac:dyDescent="0.3">
      <c r="C13" s="282" t="s">
        <v>144</v>
      </c>
      <c r="D13" s="282"/>
      <c r="E13" s="282"/>
      <c r="F13" s="282"/>
      <c r="G13" s="282"/>
    </row>
    <row r="14" spans="3:8" x14ac:dyDescent="0.3">
      <c r="C14" s="100"/>
    </row>
    <row r="15" spans="3:8" ht="27.6" x14ac:dyDescent="0.3">
      <c r="C15" s="129"/>
      <c r="D15" s="130" t="s">
        <v>88</v>
      </c>
      <c r="E15" s="130" t="s">
        <v>89</v>
      </c>
      <c r="F15" s="130" t="s">
        <v>90</v>
      </c>
      <c r="G15" s="130" t="s">
        <v>91</v>
      </c>
      <c r="H15" s="95"/>
    </row>
    <row r="16" spans="3:8" x14ac:dyDescent="0.3">
      <c r="C16" s="129"/>
      <c r="D16" s="130"/>
      <c r="E16" s="130"/>
      <c r="F16" s="130"/>
      <c r="G16" s="130"/>
    </row>
    <row r="17" spans="2:9" x14ac:dyDescent="0.3">
      <c r="B17" s="12">
        <v>1</v>
      </c>
      <c r="C17" s="129" t="s">
        <v>92</v>
      </c>
      <c r="D17" s="131">
        <f>SUM(D19:D25)</f>
        <v>143357133.57999998</v>
      </c>
      <c r="E17" s="131">
        <f>SUM(E19:E25)</f>
        <v>137608541.48000002</v>
      </c>
      <c r="F17" s="5"/>
      <c r="G17" s="131">
        <f>+D17-E17</f>
        <v>5748592.0999999642</v>
      </c>
    </row>
    <row r="18" spans="2:9" hidden="1" x14ac:dyDescent="0.3">
      <c r="B18" s="132" t="s">
        <v>93</v>
      </c>
      <c r="C18" s="1" t="s">
        <v>94</v>
      </c>
      <c r="D18" s="95"/>
      <c r="E18" s="95"/>
      <c r="F18" s="133" t="e">
        <f>+E18/D18</f>
        <v>#DIV/0!</v>
      </c>
      <c r="G18" s="95">
        <f>+D18-E18</f>
        <v>0</v>
      </c>
    </row>
    <row r="19" spans="2:9" x14ac:dyDescent="0.3">
      <c r="B19" s="132" t="s">
        <v>95</v>
      </c>
      <c r="C19" s="81" t="s">
        <v>96</v>
      </c>
      <c r="D19" s="95">
        <v>77859088</v>
      </c>
      <c r="E19" s="95">
        <f>+Notas!C312</f>
        <v>71600088</v>
      </c>
      <c r="F19" s="133">
        <f t="shared" ref="F19:F24" si="0">+E19/D19</f>
        <v>0.91961118270483722</v>
      </c>
      <c r="G19" s="95">
        <f t="shared" ref="G19:G25" si="1">+D19-E19</f>
        <v>6259000</v>
      </c>
      <c r="H19" s="73"/>
      <c r="I19" s="73"/>
    </row>
    <row r="20" spans="2:9" hidden="1" x14ac:dyDescent="0.3">
      <c r="B20" s="14"/>
      <c r="C20" s="81" t="s">
        <v>97</v>
      </c>
      <c r="D20" s="95"/>
      <c r="E20" s="95"/>
      <c r="F20" s="133" t="e">
        <f t="shared" si="0"/>
        <v>#DIV/0!</v>
      </c>
      <c r="G20" s="95">
        <f t="shared" si="1"/>
        <v>0</v>
      </c>
    </row>
    <row r="21" spans="2:9" x14ac:dyDescent="0.3">
      <c r="B21" s="134" t="s">
        <v>154</v>
      </c>
      <c r="C21" s="99" t="s">
        <v>98</v>
      </c>
      <c r="D21" s="95">
        <v>65498045.579999998</v>
      </c>
      <c r="E21" s="95">
        <f>+Notas!C304</f>
        <v>66008453.480000004</v>
      </c>
      <c r="F21" s="133">
        <f t="shared" si="0"/>
        <v>1.0077927195457548</v>
      </c>
      <c r="G21" s="95">
        <f t="shared" si="1"/>
        <v>-510407.90000000596</v>
      </c>
    </row>
    <row r="22" spans="2:9" ht="27.6" hidden="1" x14ac:dyDescent="0.3">
      <c r="B22" s="132" t="s">
        <v>99</v>
      </c>
      <c r="C22" s="99" t="s">
        <v>100</v>
      </c>
      <c r="D22" s="95"/>
      <c r="E22" s="95"/>
      <c r="F22" s="133" t="e">
        <f t="shared" si="0"/>
        <v>#DIV/0!</v>
      </c>
      <c r="G22" s="95">
        <f t="shared" si="1"/>
        <v>0</v>
      </c>
    </row>
    <row r="23" spans="2:9" hidden="1" x14ac:dyDescent="0.3">
      <c r="B23" s="132"/>
      <c r="C23" s="14" t="s">
        <v>101</v>
      </c>
      <c r="D23" s="95"/>
      <c r="E23" s="95"/>
      <c r="F23" s="133" t="e">
        <f t="shared" si="0"/>
        <v>#DIV/0!</v>
      </c>
      <c r="G23" s="95">
        <f t="shared" si="1"/>
        <v>0</v>
      </c>
    </row>
    <row r="24" spans="2:9" hidden="1" x14ac:dyDescent="0.3">
      <c r="C24" s="14" t="s">
        <v>102</v>
      </c>
      <c r="D24" s="95"/>
      <c r="E24" s="95"/>
      <c r="F24" s="133" t="e">
        <f t="shared" si="0"/>
        <v>#DIV/0!</v>
      </c>
      <c r="G24" s="95">
        <f t="shared" si="1"/>
        <v>0</v>
      </c>
    </row>
    <row r="25" spans="2:9" ht="15.6" x14ac:dyDescent="0.45">
      <c r="C25" s="99" t="s">
        <v>271</v>
      </c>
      <c r="D25" s="7"/>
      <c r="E25" s="95">
        <v>0</v>
      </c>
      <c r="F25" s="135"/>
      <c r="G25" s="95">
        <f t="shared" si="1"/>
        <v>0</v>
      </c>
    </row>
    <row r="26" spans="2:9" s="12" customFormat="1" x14ac:dyDescent="0.3">
      <c r="B26" s="12">
        <v>2</v>
      </c>
      <c r="C26" s="136" t="s">
        <v>103</v>
      </c>
      <c r="D26" s="270">
        <f>SUM(D27:D35)</f>
        <v>143357133.57999998</v>
      </c>
      <c r="E26" s="270">
        <f t="shared" ref="E26" si="2">SUM(E27:E35)</f>
        <v>120839785.38</v>
      </c>
      <c r="F26" s="137"/>
      <c r="G26" s="138">
        <f>+D26-E26</f>
        <v>22517348.199999988</v>
      </c>
    </row>
    <row r="27" spans="2:9" x14ac:dyDescent="0.3">
      <c r="B27" s="134" t="s">
        <v>104</v>
      </c>
      <c r="C27" s="99" t="s">
        <v>183</v>
      </c>
      <c r="D27" s="95">
        <f>43250824+46009005.6</f>
        <v>89259829.599999994</v>
      </c>
      <c r="E27" s="95">
        <v>80514896.540000007</v>
      </c>
      <c r="F27" s="133">
        <f>+E27/D27</f>
        <v>0.90202834691497114</v>
      </c>
      <c r="G27" s="95">
        <f>+D27-E27</f>
        <v>8744933.0599999875</v>
      </c>
    </row>
    <row r="28" spans="2:9" x14ac:dyDescent="0.3">
      <c r="B28" s="134" t="s">
        <v>105</v>
      </c>
      <c r="C28" s="48" t="s">
        <v>184</v>
      </c>
      <c r="D28" s="95">
        <f>17778452+18174039.98</f>
        <v>35952491.980000004</v>
      </c>
      <c r="E28" s="95">
        <v>24627649.399999999</v>
      </c>
      <c r="F28" s="133">
        <f t="shared" ref="F28:F35" si="3">+E28/D28</f>
        <v>0.68500535133142104</v>
      </c>
      <c r="G28" s="95">
        <f t="shared" ref="G28:G35" si="4">+D28-E28</f>
        <v>11324842.580000006</v>
      </c>
    </row>
    <row r="29" spans="2:9" x14ac:dyDescent="0.3">
      <c r="B29" s="132" t="s">
        <v>106</v>
      </c>
      <c r="C29" s="1" t="s">
        <v>107</v>
      </c>
      <c r="D29" s="95">
        <f>10920135+402000</f>
        <v>11322135</v>
      </c>
      <c r="E29" s="95">
        <v>10133419.6</v>
      </c>
      <c r="F29" s="133">
        <f t="shared" si="3"/>
        <v>0.89500960728696488</v>
      </c>
      <c r="G29" s="95">
        <f t="shared" si="4"/>
        <v>1188715.4000000004</v>
      </c>
    </row>
    <row r="30" spans="2:9" hidden="1" x14ac:dyDescent="0.3">
      <c r="B30" s="132" t="s">
        <v>108</v>
      </c>
      <c r="C30" s="1" t="s">
        <v>96</v>
      </c>
      <c r="D30" s="95"/>
      <c r="E30" s="95">
        <v>0</v>
      </c>
      <c r="F30" s="133" t="e">
        <f t="shared" si="3"/>
        <v>#DIV/0!</v>
      </c>
      <c r="G30" s="95">
        <f t="shared" si="4"/>
        <v>0</v>
      </c>
    </row>
    <row r="31" spans="2:9" hidden="1" x14ac:dyDescent="0.3">
      <c r="B31" s="132" t="s">
        <v>109</v>
      </c>
      <c r="C31" s="1" t="s">
        <v>11</v>
      </c>
      <c r="D31" s="95"/>
      <c r="E31" s="95">
        <v>0</v>
      </c>
      <c r="F31" s="133" t="e">
        <f t="shared" si="3"/>
        <v>#DIV/0!</v>
      </c>
      <c r="G31" s="95">
        <f t="shared" si="4"/>
        <v>0</v>
      </c>
    </row>
    <row r="32" spans="2:9" ht="15.6" x14ac:dyDescent="0.45">
      <c r="B32" s="134" t="s">
        <v>110</v>
      </c>
      <c r="C32" s="99" t="s">
        <v>185</v>
      </c>
      <c r="D32" s="109">
        <f>5909677+913000</f>
        <v>6822677</v>
      </c>
      <c r="E32" s="109">
        <v>5563819.8399999999</v>
      </c>
      <c r="F32" s="275">
        <f>+E32/D32</f>
        <v>0.81548926323201287</v>
      </c>
      <c r="G32" s="109">
        <f t="shared" si="4"/>
        <v>1258857.1600000001</v>
      </c>
    </row>
    <row r="33" spans="2:7" hidden="1" x14ac:dyDescent="0.3">
      <c r="B33" s="132" t="s">
        <v>111</v>
      </c>
      <c r="C33" s="1" t="s">
        <v>112</v>
      </c>
      <c r="D33" s="95">
        <v>0</v>
      </c>
      <c r="E33" s="95">
        <v>0</v>
      </c>
      <c r="F33" s="139" t="e">
        <f t="shared" si="3"/>
        <v>#DIV/0!</v>
      </c>
      <c r="G33" s="95">
        <f t="shared" si="4"/>
        <v>0</v>
      </c>
    </row>
    <row r="34" spans="2:7" hidden="1" x14ac:dyDescent="0.3">
      <c r="B34" s="132" t="s">
        <v>113</v>
      </c>
      <c r="C34" s="1" t="s">
        <v>101</v>
      </c>
      <c r="D34" s="95">
        <v>0</v>
      </c>
      <c r="E34" s="95">
        <v>0</v>
      </c>
      <c r="F34" s="139" t="e">
        <f t="shared" si="3"/>
        <v>#DIV/0!</v>
      </c>
      <c r="G34" s="95">
        <f t="shared" si="4"/>
        <v>0</v>
      </c>
    </row>
    <row r="35" spans="2:7" hidden="1" x14ac:dyDescent="0.3">
      <c r="B35" s="132" t="s">
        <v>114</v>
      </c>
      <c r="C35" s="1" t="s">
        <v>115</v>
      </c>
      <c r="D35" s="95">
        <v>0</v>
      </c>
      <c r="E35" s="95">
        <v>0</v>
      </c>
      <c r="F35" s="135" t="e">
        <f t="shared" si="3"/>
        <v>#DIV/0!</v>
      </c>
      <c r="G35" s="95">
        <f t="shared" si="4"/>
        <v>0</v>
      </c>
    </row>
    <row r="36" spans="2:7" s="12" customFormat="1" ht="15.6" x14ac:dyDescent="0.45">
      <c r="C36" s="46" t="s">
        <v>145</v>
      </c>
      <c r="D36" s="140">
        <f>+D17-D26</f>
        <v>0</v>
      </c>
      <c r="E36" s="140">
        <f>+E17-E26</f>
        <v>16768756.100000024</v>
      </c>
      <c r="F36" s="140">
        <f>+F17-F26</f>
        <v>0</v>
      </c>
      <c r="G36" s="140">
        <f>+G17-G26</f>
        <v>-16768756.100000024</v>
      </c>
    </row>
    <row r="37" spans="2:7" x14ac:dyDescent="0.3">
      <c r="D37" s="91"/>
      <c r="E37" s="91"/>
      <c r="F37" s="91"/>
      <c r="G37" s="91"/>
    </row>
    <row r="38" spans="2:7" x14ac:dyDescent="0.3">
      <c r="E38" s="73"/>
    </row>
    <row r="39" spans="2:7" x14ac:dyDescent="0.3">
      <c r="D39" s="91"/>
      <c r="E39" s="73"/>
    </row>
    <row r="42" spans="2:7" x14ac:dyDescent="0.3">
      <c r="G42" s="141"/>
    </row>
    <row r="43" spans="2:7" x14ac:dyDescent="0.3">
      <c r="G43" s="141"/>
    </row>
    <row r="44" spans="2:7" x14ac:dyDescent="0.3">
      <c r="G44" s="141"/>
    </row>
    <row r="45" spans="2:7" x14ac:dyDescent="0.3">
      <c r="G45" s="141"/>
    </row>
  </sheetData>
  <mergeCells count="5">
    <mergeCell ref="C10:G10"/>
    <mergeCell ref="C11:G11"/>
    <mergeCell ref="C12:G12"/>
    <mergeCell ref="C13:G13"/>
    <mergeCell ref="C5:G5"/>
  </mergeCells>
  <pageMargins left="0.7" right="0.7" top="0.75" bottom="0.75" header="0.3" footer="0.3"/>
  <pageSetup scale="8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CFFE9-1633-4A4E-A2E1-21C5D11EB96D}">
  <dimension ref="A2:Y1100"/>
  <sheetViews>
    <sheetView showGridLines="0" topLeftCell="A15" zoomScaleNormal="100" workbookViewId="0">
      <selection activeCell="R15" sqref="R15"/>
    </sheetView>
  </sheetViews>
  <sheetFormatPr baseColWidth="10" defaultColWidth="14.44140625" defaultRowHeight="15.75" customHeight="1" x14ac:dyDescent="0.3"/>
  <cols>
    <col min="1" max="1" width="57.33203125" style="142" customWidth="1"/>
    <col min="2" max="2" width="15.44140625" style="142" customWidth="1"/>
    <col min="3" max="3" width="19.33203125" style="142" hidden="1" customWidth="1"/>
    <col min="4" max="4" width="15.6640625" style="142" customWidth="1"/>
    <col min="5" max="5" width="11.6640625" style="142" customWidth="1"/>
    <col min="6" max="6" width="12.109375" style="142" customWidth="1"/>
    <col min="7" max="8" width="12.88671875" style="142" customWidth="1"/>
    <col min="9" max="9" width="12" style="142" customWidth="1"/>
    <col min="10" max="10" width="13" style="142" customWidth="1"/>
    <col min="11" max="11" width="14.33203125" style="142" hidden="1" customWidth="1"/>
    <col min="12" max="12" width="13.88671875" style="142" hidden="1" customWidth="1"/>
    <col min="13" max="14" width="14.44140625" style="142" hidden="1" customWidth="1"/>
    <col min="15" max="15" width="7.88671875" style="142" hidden="1" customWidth="1"/>
    <col min="16" max="16" width="16.5546875" style="142" hidden="1" customWidth="1"/>
    <col min="17" max="17" width="14.44140625" style="142" customWidth="1"/>
    <col min="18" max="18" width="11.5546875" style="142" bestFit="1" customWidth="1"/>
    <col min="19" max="19" width="12.88671875" style="142" bestFit="1" customWidth="1"/>
    <col min="20" max="25" width="8" style="142" customWidth="1"/>
    <col min="26" max="16384" width="14.44140625" style="142"/>
  </cols>
  <sheetData>
    <row r="2" spans="1:25" ht="15.75" customHeight="1" x14ac:dyDescent="0.3">
      <c r="A2" s="283" t="s">
        <v>205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</row>
    <row r="3" spans="1:25" ht="15.75" customHeight="1" x14ac:dyDescent="0.3">
      <c r="A3" s="284" t="s">
        <v>206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</row>
    <row r="4" spans="1:25" ht="15.75" customHeight="1" x14ac:dyDescent="0.3">
      <c r="A4" s="284" t="s">
        <v>272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</row>
    <row r="5" spans="1:25" ht="18" customHeight="1" x14ac:dyDescent="0.3">
      <c r="A5" s="284" t="s">
        <v>273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144"/>
      <c r="S5" s="145"/>
      <c r="T5" s="145"/>
      <c r="U5" s="145"/>
      <c r="V5" s="145"/>
      <c r="W5" s="145"/>
      <c r="X5" s="145"/>
      <c r="Y5" s="145"/>
    </row>
    <row r="6" spans="1:25" ht="16.5" customHeight="1" x14ac:dyDescent="0.3">
      <c r="A6" s="284" t="s">
        <v>207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146"/>
      <c r="S6" s="145"/>
      <c r="T6" s="145"/>
      <c r="U6" s="145"/>
      <c r="V6" s="145"/>
      <c r="W6" s="145"/>
      <c r="X6" s="145"/>
      <c r="Y6" s="145"/>
    </row>
    <row r="7" spans="1:25" ht="12.75" customHeight="1" x14ac:dyDescent="0.3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6"/>
      <c r="S7" s="145"/>
      <c r="T7" s="145"/>
      <c r="U7" s="145"/>
      <c r="V7" s="145"/>
      <c r="W7" s="145"/>
      <c r="X7" s="145"/>
      <c r="Y7" s="145"/>
    </row>
    <row r="8" spans="1:25" ht="12.75" customHeight="1" x14ac:dyDescent="0.3">
      <c r="R8" s="146"/>
      <c r="S8" s="145"/>
      <c r="T8" s="145"/>
      <c r="U8" s="145"/>
      <c r="V8" s="145"/>
      <c r="W8" s="145"/>
      <c r="X8" s="145"/>
      <c r="Y8" s="145"/>
    </row>
    <row r="9" spans="1:25" ht="32.25" customHeight="1" x14ac:dyDescent="0.3">
      <c r="R9" s="146"/>
      <c r="S9" s="145"/>
      <c r="T9" s="145"/>
      <c r="U9" s="145"/>
      <c r="V9" s="145"/>
      <c r="W9" s="145"/>
      <c r="X9" s="145"/>
      <c r="Y9" s="145"/>
    </row>
    <row r="10" spans="1:25" ht="27" customHeight="1" thickBot="1" x14ac:dyDescent="0.35">
      <c r="A10" s="143"/>
      <c r="B10" s="143"/>
      <c r="C10" s="143"/>
      <c r="D10" s="144"/>
      <c r="E10" s="143"/>
      <c r="F10" s="143"/>
      <c r="G10" s="143"/>
      <c r="H10" s="143"/>
      <c r="I10" s="143"/>
      <c r="J10" s="143"/>
      <c r="K10" s="143"/>
      <c r="L10" s="143"/>
      <c r="M10" s="143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</row>
    <row r="11" spans="1:25" ht="42.75" customHeight="1" thickBot="1" x14ac:dyDescent="0.35">
      <c r="A11" s="148" t="s">
        <v>208</v>
      </c>
      <c r="B11" s="149" t="s">
        <v>209</v>
      </c>
      <c r="C11" s="150" t="s">
        <v>210</v>
      </c>
      <c r="D11" s="151" t="s">
        <v>211</v>
      </c>
      <c r="E11" s="152" t="s">
        <v>212</v>
      </c>
      <c r="F11" s="148" t="s">
        <v>213</v>
      </c>
      <c r="G11" s="152" t="s">
        <v>214</v>
      </c>
      <c r="H11" s="152" t="s">
        <v>215</v>
      </c>
      <c r="I11" s="153" t="s">
        <v>216</v>
      </c>
      <c r="J11" s="154" t="s">
        <v>217</v>
      </c>
      <c r="K11" s="155" t="s">
        <v>218</v>
      </c>
      <c r="L11" s="155" t="s">
        <v>219</v>
      </c>
      <c r="M11" s="155" t="s">
        <v>220</v>
      </c>
      <c r="N11" s="156" t="s">
        <v>221</v>
      </c>
      <c r="O11" s="157" t="s">
        <v>222</v>
      </c>
      <c r="P11" s="158" t="s">
        <v>223</v>
      </c>
      <c r="Q11" s="159" t="s">
        <v>224</v>
      </c>
      <c r="R11" s="160"/>
      <c r="S11" s="161"/>
      <c r="T11" s="161"/>
      <c r="U11" s="161"/>
      <c r="V11" s="161"/>
      <c r="W11" s="161"/>
      <c r="X11" s="161"/>
      <c r="Y11" s="161"/>
    </row>
    <row r="12" spans="1:25" ht="12.75" hidden="1" customHeight="1" thickBot="1" x14ac:dyDescent="0.35">
      <c r="A12" s="162" t="s">
        <v>225</v>
      </c>
      <c r="B12" s="163">
        <f>B13+B19+B29+B56</f>
        <v>276225000</v>
      </c>
      <c r="C12" s="164" t="e">
        <f>C13+C19+C29+C56+#REF!</f>
        <v>#REF!</v>
      </c>
      <c r="D12" s="165" t="e">
        <f>D13+D19+D29+D56+#REF!</f>
        <v>#REF!</v>
      </c>
      <c r="E12" s="166">
        <f t="shared" ref="E12:P12" si="0">E13+E19+E29+E56</f>
        <v>12923184.49</v>
      </c>
      <c r="F12" s="167">
        <f t="shared" si="0"/>
        <v>13152324.940000001</v>
      </c>
      <c r="G12" s="168">
        <f t="shared" si="0"/>
        <v>17403220.690000001</v>
      </c>
      <c r="H12" s="169">
        <f t="shared" si="0"/>
        <v>23414669.789999999</v>
      </c>
      <c r="I12" s="170">
        <f t="shared" si="0"/>
        <v>28999625.969999999</v>
      </c>
      <c r="J12" s="166">
        <f t="shared" si="0"/>
        <v>24946759.5</v>
      </c>
      <c r="K12" s="171">
        <f t="shared" si="0"/>
        <v>0</v>
      </c>
      <c r="L12" s="172">
        <f t="shared" si="0"/>
        <v>0</v>
      </c>
      <c r="M12" s="172">
        <f t="shared" si="0"/>
        <v>0</v>
      </c>
      <c r="N12" s="172">
        <f t="shared" si="0"/>
        <v>0</v>
      </c>
      <c r="O12" s="172">
        <f t="shared" si="0"/>
        <v>0</v>
      </c>
      <c r="P12" s="173">
        <f t="shared" si="0"/>
        <v>0</v>
      </c>
      <c r="Q12" s="174">
        <f t="shared" ref="Q12:Q28" si="1">SUM(E12:P12)</f>
        <v>120839785.38</v>
      </c>
    </row>
    <row r="13" spans="1:25" ht="15" customHeight="1" x14ac:dyDescent="0.3">
      <c r="A13" s="175" t="s">
        <v>226</v>
      </c>
      <c r="B13" s="176">
        <f t="shared" ref="B13" si="2">SUM(B14:B18)</f>
        <v>187139659</v>
      </c>
      <c r="C13" s="177">
        <f>SUM(C14:C18)</f>
        <v>0</v>
      </c>
      <c r="D13" s="178">
        <f>SUM(D14:D18)</f>
        <v>187200574</v>
      </c>
      <c r="E13" s="179">
        <f>E14+E15+E18+E16</f>
        <v>11716987.16</v>
      </c>
      <c r="F13" s="180">
        <f>SUM(F14:F18)</f>
        <v>11743124.460000001</v>
      </c>
      <c r="G13" s="179">
        <f>SUM(G14:G18)</f>
        <v>11795391.420000002</v>
      </c>
      <c r="H13" s="181">
        <f>SUM(H14:H18)</f>
        <v>11801614.16</v>
      </c>
      <c r="I13" s="182">
        <f t="shared" ref="I13:P13" si="3">SUM(I14:I18)</f>
        <v>21406004.68</v>
      </c>
      <c r="J13" s="179">
        <f t="shared" si="3"/>
        <v>12051774.66</v>
      </c>
      <c r="K13" s="181">
        <f t="shared" si="3"/>
        <v>0</v>
      </c>
      <c r="L13" s="181">
        <f t="shared" si="3"/>
        <v>0</v>
      </c>
      <c r="M13" s="181">
        <f t="shared" si="3"/>
        <v>0</v>
      </c>
      <c r="N13" s="181">
        <f>SUM(N14:N18)</f>
        <v>0</v>
      </c>
      <c r="O13" s="181">
        <f t="shared" si="3"/>
        <v>0</v>
      </c>
      <c r="P13" s="181">
        <f t="shared" si="3"/>
        <v>0</v>
      </c>
      <c r="Q13" s="179">
        <f t="shared" si="1"/>
        <v>80514896.539999992</v>
      </c>
    </row>
    <row r="14" spans="1:25" ht="15" customHeight="1" x14ac:dyDescent="0.3">
      <c r="A14" s="183" t="s">
        <v>227</v>
      </c>
      <c r="B14" s="184">
        <v>138856000</v>
      </c>
      <c r="C14" s="185"/>
      <c r="D14" s="186">
        <v>138916915</v>
      </c>
      <c r="E14" s="187">
        <v>9631356.25</v>
      </c>
      <c r="F14" s="188">
        <v>9684356.25</v>
      </c>
      <c r="G14" s="189">
        <v>9737769.9600000009</v>
      </c>
      <c r="H14" s="186">
        <v>9709356.25</v>
      </c>
      <c r="I14" s="190">
        <v>10401908.4</v>
      </c>
      <c r="J14" s="187">
        <v>9967689.1999999993</v>
      </c>
      <c r="K14" s="191"/>
      <c r="L14" s="186"/>
      <c r="M14" s="186"/>
      <c r="N14" s="186"/>
      <c r="O14" s="186"/>
      <c r="P14" s="186"/>
      <c r="Q14" s="187">
        <f t="shared" si="1"/>
        <v>59132436.310000002</v>
      </c>
    </row>
    <row r="15" spans="1:25" ht="15" customHeight="1" x14ac:dyDescent="0.3">
      <c r="A15" s="183" t="s">
        <v>228</v>
      </c>
      <c r="B15" s="184">
        <v>28532000</v>
      </c>
      <c r="C15" s="192"/>
      <c r="D15" s="186">
        <v>28532000</v>
      </c>
      <c r="E15" s="187">
        <v>588000</v>
      </c>
      <c r="F15" s="188">
        <v>588000</v>
      </c>
      <c r="G15" s="189">
        <v>588000</v>
      </c>
      <c r="H15" s="186">
        <v>590000</v>
      </c>
      <c r="I15" s="190">
        <v>9507231.2200000007</v>
      </c>
      <c r="J15" s="187">
        <v>590000</v>
      </c>
      <c r="K15" s="191"/>
      <c r="L15" s="186"/>
      <c r="M15" s="186"/>
      <c r="N15" s="186"/>
      <c r="O15" s="186"/>
      <c r="P15" s="186"/>
      <c r="Q15" s="187">
        <f t="shared" si="1"/>
        <v>12451231.220000001</v>
      </c>
    </row>
    <row r="16" spans="1:25" ht="15" customHeight="1" x14ac:dyDescent="0.3">
      <c r="A16" s="183" t="s">
        <v>229</v>
      </c>
      <c r="B16" s="184">
        <v>432000</v>
      </c>
      <c r="C16" s="192"/>
      <c r="D16" s="186">
        <v>432000</v>
      </c>
      <c r="E16" s="187">
        <v>36000</v>
      </c>
      <c r="F16" s="188">
        <v>0</v>
      </c>
      <c r="G16" s="187">
        <v>0</v>
      </c>
      <c r="H16" s="186">
        <v>27667.200000000001</v>
      </c>
      <c r="I16" s="190">
        <v>14400</v>
      </c>
      <c r="J16" s="187">
        <v>0</v>
      </c>
      <c r="K16" s="191"/>
      <c r="L16" s="186"/>
      <c r="M16" s="186"/>
      <c r="N16" s="186"/>
      <c r="O16" s="186"/>
      <c r="P16" s="186"/>
      <c r="Q16" s="187">
        <f t="shared" si="1"/>
        <v>78067.199999999997</v>
      </c>
    </row>
    <row r="17" spans="1:19" ht="15" customHeight="1" x14ac:dyDescent="0.3">
      <c r="A17" s="193" t="s">
        <v>274</v>
      </c>
      <c r="B17" s="187">
        <v>0</v>
      </c>
      <c r="C17" s="192"/>
      <c r="D17" s="186">
        <v>0</v>
      </c>
      <c r="E17" s="187">
        <v>0</v>
      </c>
      <c r="F17" s="188">
        <v>0</v>
      </c>
      <c r="G17" s="187">
        <v>0</v>
      </c>
      <c r="H17" s="186"/>
      <c r="I17" s="190"/>
      <c r="J17" s="187"/>
      <c r="K17" s="191"/>
      <c r="L17" s="186"/>
      <c r="M17" s="186"/>
      <c r="N17" s="186"/>
      <c r="O17" s="186"/>
      <c r="P17" s="186"/>
      <c r="Q17" s="187">
        <f t="shared" si="1"/>
        <v>0</v>
      </c>
    </row>
    <row r="18" spans="1:19" ht="15" customHeight="1" x14ac:dyDescent="0.3">
      <c r="A18" s="194" t="s">
        <v>230</v>
      </c>
      <c r="B18" s="184">
        <v>19319659</v>
      </c>
      <c r="C18" s="185"/>
      <c r="D18" s="186">
        <v>19319659</v>
      </c>
      <c r="E18" s="187">
        <v>1461630.91</v>
      </c>
      <c r="F18" s="188">
        <v>1470768.21</v>
      </c>
      <c r="G18" s="189">
        <v>1469621.46</v>
      </c>
      <c r="H18" s="186">
        <v>1474590.71</v>
      </c>
      <c r="I18" s="190">
        <v>1482465.06</v>
      </c>
      <c r="J18" s="187">
        <v>1494085.46</v>
      </c>
      <c r="K18" s="191"/>
      <c r="L18" s="186"/>
      <c r="M18" s="186"/>
      <c r="N18" s="186"/>
      <c r="O18" s="186"/>
      <c r="P18" s="186"/>
      <c r="Q18" s="187">
        <f t="shared" si="1"/>
        <v>8853161.8099999987</v>
      </c>
    </row>
    <row r="19" spans="1:19" ht="15" customHeight="1" x14ac:dyDescent="0.3">
      <c r="A19" s="195" t="s">
        <v>231</v>
      </c>
      <c r="B19" s="196">
        <f>SUM(B20:B28)</f>
        <v>57113052</v>
      </c>
      <c r="C19" s="197">
        <f>SUM(C20:C28)</f>
        <v>0</v>
      </c>
      <c r="D19" s="198">
        <f>SUM(D20:D28)</f>
        <v>75140436.25</v>
      </c>
      <c r="E19" s="199">
        <f>SUM(E20:E28)</f>
        <v>1206197.33</v>
      </c>
      <c r="F19" s="200">
        <f t="shared" ref="F19:N19" si="4">SUM(F20:F28)</f>
        <v>1409200.48</v>
      </c>
      <c r="G19" s="199">
        <f t="shared" si="4"/>
        <v>5558709.1900000004</v>
      </c>
      <c r="H19" s="201">
        <f t="shared" si="4"/>
        <v>4437969.6100000003</v>
      </c>
      <c r="I19" s="202">
        <f t="shared" si="4"/>
        <v>4156818.1799999992</v>
      </c>
      <c r="J19" s="199">
        <f t="shared" si="4"/>
        <v>7858754.6099999985</v>
      </c>
      <c r="K19" s="201">
        <f t="shared" si="4"/>
        <v>0</v>
      </c>
      <c r="L19" s="201">
        <f t="shared" si="4"/>
        <v>0</v>
      </c>
      <c r="M19" s="201">
        <f t="shared" si="4"/>
        <v>0</v>
      </c>
      <c r="N19" s="201">
        <f t="shared" si="4"/>
        <v>0</v>
      </c>
      <c r="O19" s="201">
        <f>SUM(O20:O28)</f>
        <v>0</v>
      </c>
      <c r="P19" s="201">
        <f>SUM(P20:P28)</f>
        <v>0</v>
      </c>
      <c r="Q19" s="199">
        <f t="shared" si="1"/>
        <v>24627649.399999999</v>
      </c>
    </row>
    <row r="20" spans="1:19" ht="15" customHeight="1" x14ac:dyDescent="0.3">
      <c r="A20" s="183" t="s">
        <v>232</v>
      </c>
      <c r="B20" s="184">
        <v>8680000</v>
      </c>
      <c r="C20" s="203"/>
      <c r="D20" s="186">
        <v>8680000</v>
      </c>
      <c r="E20" s="187">
        <v>569929.03</v>
      </c>
      <c r="F20" s="188">
        <v>499033.66</v>
      </c>
      <c r="G20" s="189">
        <v>577326.19999999995</v>
      </c>
      <c r="H20" s="186">
        <v>583927.66</v>
      </c>
      <c r="I20" s="190">
        <v>812908.86</v>
      </c>
      <c r="J20" s="187">
        <v>779109.44</v>
      </c>
      <c r="K20" s="191"/>
      <c r="L20" s="186"/>
      <c r="M20" s="186"/>
      <c r="N20" s="186"/>
      <c r="O20" s="186"/>
      <c r="P20" s="186"/>
      <c r="Q20" s="187">
        <f t="shared" si="1"/>
        <v>3822234.8499999996</v>
      </c>
    </row>
    <row r="21" spans="1:19" ht="15" customHeight="1" x14ac:dyDescent="0.3">
      <c r="A21" s="194" t="s">
        <v>233</v>
      </c>
      <c r="B21" s="184">
        <v>5370000</v>
      </c>
      <c r="C21" s="203"/>
      <c r="D21" s="186">
        <v>5370000</v>
      </c>
      <c r="E21" s="187">
        <v>0</v>
      </c>
      <c r="F21" s="188">
        <v>0</v>
      </c>
      <c r="G21" s="189">
        <v>33658.32</v>
      </c>
      <c r="H21" s="186">
        <v>51448</v>
      </c>
      <c r="I21" s="190">
        <v>191000</v>
      </c>
      <c r="J21" s="187">
        <v>1540000</v>
      </c>
      <c r="K21" s="191"/>
      <c r="L21" s="186"/>
      <c r="M21" s="186"/>
      <c r="N21" s="186"/>
      <c r="O21" s="186"/>
      <c r="P21" s="186"/>
      <c r="Q21" s="187">
        <f t="shared" si="1"/>
        <v>1816106.32</v>
      </c>
    </row>
    <row r="22" spans="1:19" ht="15" customHeight="1" x14ac:dyDescent="0.3">
      <c r="A22" s="183" t="s">
        <v>234</v>
      </c>
      <c r="B22" s="184">
        <v>4000000</v>
      </c>
      <c r="C22" s="203"/>
      <c r="D22" s="186">
        <v>5202214.03</v>
      </c>
      <c r="E22" s="187">
        <v>0</v>
      </c>
      <c r="F22" s="188">
        <v>34577.5</v>
      </c>
      <c r="G22" s="189">
        <v>74415</v>
      </c>
      <c r="H22" s="186">
        <v>897247.5</v>
      </c>
      <c r="I22" s="190">
        <v>219387.5</v>
      </c>
      <c r="J22" s="187">
        <v>1826252.91</v>
      </c>
      <c r="K22" s="191"/>
      <c r="L22" s="186"/>
      <c r="M22" s="186"/>
      <c r="N22" s="186"/>
      <c r="O22" s="186"/>
      <c r="P22" s="186"/>
      <c r="Q22" s="187">
        <f t="shared" si="1"/>
        <v>3051880.41</v>
      </c>
    </row>
    <row r="23" spans="1:19" ht="15" customHeight="1" x14ac:dyDescent="0.3">
      <c r="A23" s="183" t="s">
        <v>235</v>
      </c>
      <c r="B23" s="184">
        <v>1260000</v>
      </c>
      <c r="C23" s="203"/>
      <c r="D23" s="186">
        <v>7206565.8600000003</v>
      </c>
      <c r="E23" s="187">
        <v>0</v>
      </c>
      <c r="F23" s="188">
        <v>0</v>
      </c>
      <c r="G23" s="189">
        <v>13425</v>
      </c>
      <c r="H23" s="186">
        <v>3940</v>
      </c>
      <c r="I23" s="190">
        <v>925</v>
      </c>
      <c r="J23" s="187">
        <v>367852.89</v>
      </c>
      <c r="K23" s="191"/>
      <c r="L23" s="186"/>
      <c r="M23" s="186"/>
      <c r="N23" s="186"/>
      <c r="O23" s="186"/>
      <c r="P23" s="186"/>
      <c r="Q23" s="187">
        <f t="shared" si="1"/>
        <v>386142.89</v>
      </c>
    </row>
    <row r="24" spans="1:19" ht="15" customHeight="1" x14ac:dyDescent="0.3">
      <c r="A24" s="183" t="s">
        <v>236</v>
      </c>
      <c r="B24" s="184">
        <v>14096000</v>
      </c>
      <c r="C24" s="185"/>
      <c r="D24" s="186">
        <v>23220039.84</v>
      </c>
      <c r="E24" s="187">
        <v>23600</v>
      </c>
      <c r="F24" s="188">
        <v>484805.4</v>
      </c>
      <c r="G24" s="189">
        <v>2465781.35</v>
      </c>
      <c r="H24" s="186">
        <v>1083366.17</v>
      </c>
      <c r="I24" s="190">
        <v>2006407.2</v>
      </c>
      <c r="J24" s="187">
        <v>2566729.5499999998</v>
      </c>
      <c r="K24" s="191"/>
      <c r="L24" s="186"/>
      <c r="M24" s="186"/>
      <c r="N24" s="186"/>
      <c r="O24" s="186"/>
      <c r="P24" s="186"/>
      <c r="Q24" s="187">
        <f t="shared" si="1"/>
        <v>8630689.6699999999</v>
      </c>
    </row>
    <row r="25" spans="1:19" ht="15" customHeight="1" x14ac:dyDescent="0.3">
      <c r="A25" s="183" t="s">
        <v>237</v>
      </c>
      <c r="B25" s="184">
        <v>5700000</v>
      </c>
      <c r="C25" s="203"/>
      <c r="D25" s="186">
        <v>5700000</v>
      </c>
      <c r="E25" s="187">
        <v>612668.30000000005</v>
      </c>
      <c r="F25" s="188">
        <v>390783.92</v>
      </c>
      <c r="G25" s="189">
        <v>376232.31</v>
      </c>
      <c r="H25" s="186">
        <v>1450788.38</v>
      </c>
      <c r="I25" s="190">
        <v>399763.51</v>
      </c>
      <c r="J25" s="187">
        <v>393976.51</v>
      </c>
      <c r="K25" s="191"/>
      <c r="L25" s="186"/>
      <c r="M25" s="186"/>
      <c r="N25" s="186"/>
      <c r="O25" s="186"/>
      <c r="P25" s="204"/>
      <c r="Q25" s="187">
        <f t="shared" si="1"/>
        <v>3624212.9299999997</v>
      </c>
    </row>
    <row r="26" spans="1:19" ht="21.6" x14ac:dyDescent="0.3">
      <c r="A26" s="194" t="s">
        <v>238</v>
      </c>
      <c r="B26" s="184">
        <v>12270808</v>
      </c>
      <c r="C26" s="203"/>
      <c r="D26" s="186">
        <v>12270808</v>
      </c>
      <c r="E26" s="187">
        <v>0</v>
      </c>
      <c r="F26" s="188">
        <v>0</v>
      </c>
      <c r="G26" s="189">
        <v>194173.41</v>
      </c>
      <c r="H26" s="186">
        <v>249741.99</v>
      </c>
      <c r="I26" s="190">
        <v>87637.21</v>
      </c>
      <c r="J26" s="187">
        <v>296109.01</v>
      </c>
      <c r="K26" s="191"/>
      <c r="L26" s="186"/>
      <c r="M26" s="186"/>
      <c r="N26" s="186"/>
      <c r="O26" s="186"/>
      <c r="P26" s="186"/>
      <c r="Q26" s="187">
        <f t="shared" si="1"/>
        <v>827661.62</v>
      </c>
      <c r="R26" s="269"/>
      <c r="S26" s="205"/>
    </row>
    <row r="27" spans="1:19" ht="15" customHeight="1" x14ac:dyDescent="0.3">
      <c r="A27" s="194" t="s">
        <v>239</v>
      </c>
      <c r="B27" s="184">
        <v>4236244</v>
      </c>
      <c r="C27" s="203"/>
      <c r="D27" s="186">
        <v>4490808.5199999996</v>
      </c>
      <c r="E27" s="187">
        <v>0</v>
      </c>
      <c r="F27" s="188">
        <v>0</v>
      </c>
      <c r="G27" s="189">
        <v>1823697.6</v>
      </c>
      <c r="H27" s="186">
        <v>117509.91</v>
      </c>
      <c r="I27" s="190">
        <v>0</v>
      </c>
      <c r="J27" s="187">
        <v>88724.3</v>
      </c>
      <c r="K27" s="191"/>
      <c r="L27" s="186"/>
      <c r="M27" s="186"/>
      <c r="N27" s="186"/>
      <c r="O27" s="186"/>
      <c r="P27" s="186"/>
      <c r="Q27" s="187">
        <f t="shared" si="1"/>
        <v>2029931.81</v>
      </c>
    </row>
    <row r="28" spans="1:19" ht="15" customHeight="1" x14ac:dyDescent="0.3">
      <c r="A28" s="194" t="s">
        <v>240</v>
      </c>
      <c r="B28" s="206">
        <v>1500000</v>
      </c>
      <c r="C28" s="203"/>
      <c r="D28" s="186">
        <v>3000000</v>
      </c>
      <c r="E28" s="187">
        <v>0</v>
      </c>
      <c r="F28" s="188">
        <v>0</v>
      </c>
      <c r="G28" s="187">
        <v>0</v>
      </c>
      <c r="H28" s="186">
        <v>0</v>
      </c>
      <c r="I28" s="190">
        <v>438788.9</v>
      </c>
      <c r="J28" s="187">
        <v>0</v>
      </c>
      <c r="K28" s="191"/>
      <c r="L28" s="186"/>
      <c r="M28" s="186"/>
      <c r="N28" s="186"/>
      <c r="O28" s="186"/>
      <c r="P28" s="186"/>
      <c r="Q28" s="187">
        <f t="shared" si="1"/>
        <v>438788.9</v>
      </c>
    </row>
    <row r="29" spans="1:19" ht="15" customHeight="1" x14ac:dyDescent="0.3">
      <c r="A29" s="195" t="s">
        <v>241</v>
      </c>
      <c r="B29" s="196">
        <f>SUM(B30:B38)</f>
        <v>22339081</v>
      </c>
      <c r="C29" s="207">
        <f>SUM(C30:C38)</f>
        <v>0</v>
      </c>
      <c r="D29" s="198">
        <f>SUM(D30:D38)</f>
        <v>23451776</v>
      </c>
      <c r="E29" s="208">
        <f t="shared" ref="E29:Q29" si="5">SUM(E30:E38)</f>
        <v>0</v>
      </c>
      <c r="F29" s="209">
        <f t="shared" si="5"/>
        <v>0</v>
      </c>
      <c r="G29" s="208">
        <f t="shared" si="5"/>
        <v>8580</v>
      </c>
      <c r="H29" s="198">
        <f t="shared" si="5"/>
        <v>6329896.1400000006</v>
      </c>
      <c r="I29" s="210">
        <f t="shared" si="5"/>
        <v>1217952.23</v>
      </c>
      <c r="J29" s="208">
        <f t="shared" si="5"/>
        <v>2576991.23</v>
      </c>
      <c r="K29" s="198">
        <f t="shared" si="5"/>
        <v>0</v>
      </c>
      <c r="L29" s="198">
        <f t="shared" si="5"/>
        <v>0</v>
      </c>
      <c r="M29" s="198">
        <f t="shared" si="5"/>
        <v>0</v>
      </c>
      <c r="N29" s="198">
        <f t="shared" si="5"/>
        <v>0</v>
      </c>
      <c r="O29" s="198">
        <f t="shared" si="5"/>
        <v>0</v>
      </c>
      <c r="P29" s="198">
        <f t="shared" si="5"/>
        <v>0</v>
      </c>
      <c r="Q29" s="208">
        <f t="shared" si="5"/>
        <v>10133419.6</v>
      </c>
    </row>
    <row r="30" spans="1:19" ht="15" customHeight="1" x14ac:dyDescent="0.3">
      <c r="A30" s="194" t="s">
        <v>242</v>
      </c>
      <c r="B30" s="184">
        <v>2440641</v>
      </c>
      <c r="C30" s="203"/>
      <c r="D30" s="186">
        <v>2553336</v>
      </c>
      <c r="E30" s="187">
        <v>0</v>
      </c>
      <c r="F30" s="188">
        <v>0</v>
      </c>
      <c r="G30" s="187">
        <v>8580</v>
      </c>
      <c r="H30" s="186">
        <v>942520.7</v>
      </c>
      <c r="I30" s="190">
        <v>176778.7</v>
      </c>
      <c r="J30" s="187">
        <v>908115.94</v>
      </c>
      <c r="K30" s="186">
        <v>0</v>
      </c>
      <c r="L30" s="186">
        <v>0</v>
      </c>
      <c r="M30" s="186">
        <v>0</v>
      </c>
      <c r="N30" s="186">
        <v>0</v>
      </c>
      <c r="O30" s="186">
        <v>0</v>
      </c>
      <c r="P30" s="186">
        <v>0</v>
      </c>
      <c r="Q30" s="187">
        <f t="shared" ref="Q30:Q38" si="6">SUM(E30:P30)</f>
        <v>2035995.3399999999</v>
      </c>
    </row>
    <row r="31" spans="1:19" ht="15" customHeight="1" x14ac:dyDescent="0.3">
      <c r="A31" s="183" t="s">
        <v>243</v>
      </c>
      <c r="B31" s="184">
        <v>355000</v>
      </c>
      <c r="C31" s="203"/>
      <c r="D31" s="186">
        <v>355000</v>
      </c>
      <c r="E31" s="187">
        <v>0</v>
      </c>
      <c r="F31" s="188">
        <v>0</v>
      </c>
      <c r="G31" s="187">
        <v>0</v>
      </c>
      <c r="H31" s="186">
        <v>0</v>
      </c>
      <c r="I31" s="190">
        <v>0</v>
      </c>
      <c r="J31" s="187">
        <v>303688.34000000003</v>
      </c>
      <c r="K31" s="186">
        <v>0</v>
      </c>
      <c r="L31" s="186">
        <v>0</v>
      </c>
      <c r="M31" s="186">
        <v>0</v>
      </c>
      <c r="N31" s="186">
        <v>0</v>
      </c>
      <c r="O31" s="186">
        <v>0</v>
      </c>
      <c r="P31" s="186">
        <v>0</v>
      </c>
      <c r="Q31" s="187">
        <f t="shared" si="6"/>
        <v>303688.34000000003</v>
      </c>
    </row>
    <row r="32" spans="1:19" ht="15" customHeight="1" x14ac:dyDescent="0.3">
      <c r="A32" s="194" t="s">
        <v>275</v>
      </c>
      <c r="B32" s="184">
        <v>1232794</v>
      </c>
      <c r="C32" s="203"/>
      <c r="D32" s="186">
        <v>1232794</v>
      </c>
      <c r="E32" s="187">
        <v>0</v>
      </c>
      <c r="F32" s="188">
        <v>0</v>
      </c>
      <c r="G32" s="187">
        <v>0</v>
      </c>
      <c r="H32" s="186">
        <v>64540.1</v>
      </c>
      <c r="I32" s="190">
        <v>78776.800000000003</v>
      </c>
      <c r="J32" s="187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7">
        <f t="shared" si="6"/>
        <v>143316.9</v>
      </c>
    </row>
    <row r="33" spans="1:17" ht="15" customHeight="1" x14ac:dyDescent="0.3">
      <c r="A33" s="194" t="s">
        <v>276</v>
      </c>
      <c r="B33" s="187">
        <v>0</v>
      </c>
      <c r="C33" s="203"/>
      <c r="D33" s="186">
        <v>0</v>
      </c>
      <c r="E33" s="187">
        <v>0</v>
      </c>
      <c r="F33" s="188">
        <v>0</v>
      </c>
      <c r="G33" s="187">
        <v>0</v>
      </c>
      <c r="H33" s="186">
        <v>0</v>
      </c>
      <c r="I33" s="190">
        <v>0</v>
      </c>
      <c r="J33" s="187">
        <v>0</v>
      </c>
      <c r="K33" s="186"/>
      <c r="L33" s="186"/>
      <c r="M33" s="186"/>
      <c r="N33" s="186"/>
      <c r="O33" s="186"/>
      <c r="P33" s="186"/>
      <c r="Q33" s="187">
        <f t="shared" si="6"/>
        <v>0</v>
      </c>
    </row>
    <row r="34" spans="1:17" ht="15" customHeight="1" x14ac:dyDescent="0.3">
      <c r="A34" s="194" t="s">
        <v>277</v>
      </c>
      <c r="B34" s="184">
        <v>827800</v>
      </c>
      <c r="C34" s="203"/>
      <c r="D34" s="186">
        <v>827800</v>
      </c>
      <c r="E34" s="187">
        <v>0</v>
      </c>
      <c r="F34" s="188">
        <v>0</v>
      </c>
      <c r="G34" s="187">
        <v>0</v>
      </c>
      <c r="H34" s="186">
        <v>0</v>
      </c>
      <c r="I34" s="190">
        <v>0</v>
      </c>
      <c r="J34" s="187">
        <v>336995.96</v>
      </c>
      <c r="K34" s="186">
        <v>0</v>
      </c>
      <c r="L34" s="186">
        <v>0</v>
      </c>
      <c r="M34" s="186">
        <v>0</v>
      </c>
      <c r="N34" s="186">
        <v>0</v>
      </c>
      <c r="O34" s="186">
        <v>0</v>
      </c>
      <c r="P34" s="186">
        <v>0</v>
      </c>
      <c r="Q34" s="187">
        <f t="shared" si="6"/>
        <v>336995.96</v>
      </c>
    </row>
    <row r="35" spans="1:17" ht="15" customHeight="1" x14ac:dyDescent="0.3">
      <c r="A35" s="194" t="s">
        <v>244</v>
      </c>
      <c r="B35" s="211">
        <v>85367</v>
      </c>
      <c r="C35" s="203"/>
      <c r="D35" s="186">
        <v>85367</v>
      </c>
      <c r="E35" s="187">
        <v>0</v>
      </c>
      <c r="F35" s="188">
        <v>0</v>
      </c>
      <c r="G35" s="187">
        <v>0</v>
      </c>
      <c r="H35" s="186">
        <v>920.4</v>
      </c>
      <c r="I35" s="190">
        <v>3557.7</v>
      </c>
      <c r="J35" s="187">
        <v>39914.18</v>
      </c>
      <c r="K35" s="186">
        <v>0</v>
      </c>
      <c r="L35" s="186">
        <v>0</v>
      </c>
      <c r="M35" s="186">
        <v>0</v>
      </c>
      <c r="N35" s="186">
        <v>0</v>
      </c>
      <c r="O35" s="186">
        <v>0</v>
      </c>
      <c r="P35" s="186">
        <v>0</v>
      </c>
      <c r="Q35" s="187">
        <f t="shared" si="6"/>
        <v>44392.28</v>
      </c>
    </row>
    <row r="36" spans="1:17" ht="13.8" x14ac:dyDescent="0.3">
      <c r="A36" s="194" t="s">
        <v>245</v>
      </c>
      <c r="B36" s="184">
        <v>11940632</v>
      </c>
      <c r="C36" s="203"/>
      <c r="D36" s="186">
        <v>12940632</v>
      </c>
      <c r="E36" s="187">
        <v>0</v>
      </c>
      <c r="F36" s="188">
        <v>0</v>
      </c>
      <c r="G36" s="187">
        <v>0</v>
      </c>
      <c r="H36" s="186">
        <v>5007522.5</v>
      </c>
      <c r="I36" s="190">
        <v>0</v>
      </c>
      <c r="J36" s="187">
        <v>482096.19</v>
      </c>
      <c r="K36" s="186">
        <v>0</v>
      </c>
      <c r="L36" s="186">
        <v>0</v>
      </c>
      <c r="M36" s="186">
        <v>0</v>
      </c>
      <c r="N36" s="186">
        <v>0</v>
      </c>
      <c r="O36" s="186">
        <v>0</v>
      </c>
      <c r="P36" s="186">
        <v>0</v>
      </c>
      <c r="Q36" s="187">
        <f t="shared" si="6"/>
        <v>5489618.6900000004</v>
      </c>
    </row>
    <row r="37" spans="1:17" ht="13.8" x14ac:dyDescent="0.3">
      <c r="A37" s="212" t="s">
        <v>278</v>
      </c>
      <c r="B37" s="187">
        <v>0</v>
      </c>
      <c r="C37" s="203"/>
      <c r="D37" s="186">
        <v>0</v>
      </c>
      <c r="E37" s="187">
        <v>0</v>
      </c>
      <c r="F37" s="188">
        <v>0</v>
      </c>
      <c r="G37" s="187"/>
      <c r="H37" s="186">
        <v>0</v>
      </c>
      <c r="I37" s="190">
        <v>0</v>
      </c>
      <c r="J37" s="187">
        <v>0</v>
      </c>
      <c r="K37" s="186"/>
      <c r="L37" s="186"/>
      <c r="M37" s="186"/>
      <c r="N37" s="186"/>
      <c r="O37" s="186"/>
      <c r="P37" s="186"/>
      <c r="Q37" s="187">
        <f t="shared" si="6"/>
        <v>0</v>
      </c>
    </row>
    <row r="38" spans="1:17" ht="15" customHeight="1" x14ac:dyDescent="0.3">
      <c r="A38" s="183" t="s">
        <v>246</v>
      </c>
      <c r="B38" s="184">
        <v>5456847</v>
      </c>
      <c r="C38" s="185"/>
      <c r="D38" s="186">
        <v>5456847</v>
      </c>
      <c r="E38" s="187">
        <v>0</v>
      </c>
      <c r="F38" s="188">
        <v>0</v>
      </c>
      <c r="G38" s="187">
        <v>0</v>
      </c>
      <c r="H38" s="186">
        <v>314392.44</v>
      </c>
      <c r="I38" s="190">
        <v>958839.03</v>
      </c>
      <c r="J38" s="187">
        <v>506180.62</v>
      </c>
      <c r="K38" s="186">
        <v>0</v>
      </c>
      <c r="L38" s="186">
        <v>0</v>
      </c>
      <c r="M38" s="186">
        <v>0</v>
      </c>
      <c r="N38" s="186">
        <v>0</v>
      </c>
      <c r="O38" s="186">
        <v>0</v>
      </c>
      <c r="P38" s="186">
        <v>0</v>
      </c>
      <c r="Q38" s="187">
        <f t="shared" si="6"/>
        <v>1779412.0899999999</v>
      </c>
    </row>
    <row r="39" spans="1:17" ht="15" customHeight="1" x14ac:dyDescent="0.3">
      <c r="A39" s="213" t="s">
        <v>279</v>
      </c>
      <c r="B39" s="208">
        <v>0</v>
      </c>
      <c r="C39" s="198">
        <v>0</v>
      </c>
      <c r="D39" s="198">
        <v>0</v>
      </c>
      <c r="E39" s="208">
        <v>0</v>
      </c>
      <c r="F39" s="209">
        <v>0</v>
      </c>
      <c r="G39" s="208">
        <v>0</v>
      </c>
      <c r="H39" s="198">
        <v>0</v>
      </c>
      <c r="I39" s="210">
        <v>0</v>
      </c>
      <c r="J39" s="208">
        <v>0</v>
      </c>
      <c r="K39" s="198">
        <v>0</v>
      </c>
      <c r="L39" s="198">
        <v>0</v>
      </c>
      <c r="M39" s="198">
        <v>0</v>
      </c>
      <c r="N39" s="198">
        <v>0</v>
      </c>
      <c r="O39" s="198">
        <v>0</v>
      </c>
      <c r="P39" s="198">
        <v>0</v>
      </c>
      <c r="Q39" s="208">
        <v>0</v>
      </c>
    </row>
    <row r="40" spans="1:17" ht="15" customHeight="1" x14ac:dyDescent="0.3">
      <c r="A40" s="194" t="s">
        <v>280</v>
      </c>
      <c r="B40" s="187">
        <v>0</v>
      </c>
      <c r="C40" s="185"/>
      <c r="D40" s="186">
        <v>0</v>
      </c>
      <c r="E40" s="187">
        <v>0</v>
      </c>
      <c r="F40" s="188">
        <v>0</v>
      </c>
      <c r="G40" s="187">
        <v>0</v>
      </c>
      <c r="H40" s="186">
        <v>0</v>
      </c>
      <c r="I40" s="190">
        <v>0</v>
      </c>
      <c r="J40" s="187">
        <v>0</v>
      </c>
      <c r="K40" s="186">
        <v>0</v>
      </c>
      <c r="L40" s="186">
        <v>0</v>
      </c>
      <c r="M40" s="186">
        <v>0</v>
      </c>
      <c r="N40" s="186">
        <v>0</v>
      </c>
      <c r="O40" s="186">
        <v>0</v>
      </c>
      <c r="P40" s="186">
        <v>0</v>
      </c>
      <c r="Q40" s="187">
        <v>0</v>
      </c>
    </row>
    <row r="41" spans="1:17" ht="13.8" x14ac:dyDescent="0.3">
      <c r="A41" s="194" t="s">
        <v>281</v>
      </c>
      <c r="B41" s="187">
        <v>0</v>
      </c>
      <c r="C41" s="185"/>
      <c r="D41" s="186">
        <v>0</v>
      </c>
      <c r="E41" s="187">
        <v>0</v>
      </c>
      <c r="F41" s="188">
        <v>0</v>
      </c>
      <c r="G41" s="187">
        <v>0</v>
      </c>
      <c r="H41" s="186">
        <v>0</v>
      </c>
      <c r="I41" s="190">
        <v>0</v>
      </c>
      <c r="J41" s="187">
        <v>0</v>
      </c>
      <c r="K41" s="186">
        <v>0</v>
      </c>
      <c r="L41" s="186">
        <v>0</v>
      </c>
      <c r="M41" s="186">
        <v>0</v>
      </c>
      <c r="N41" s="186">
        <v>0</v>
      </c>
      <c r="O41" s="186">
        <v>0</v>
      </c>
      <c r="P41" s="186">
        <v>0</v>
      </c>
      <c r="Q41" s="187">
        <v>0</v>
      </c>
    </row>
    <row r="42" spans="1:17" ht="13.8" x14ac:dyDescent="0.3">
      <c r="A42" s="194" t="s">
        <v>282</v>
      </c>
      <c r="B42" s="187">
        <v>0</v>
      </c>
      <c r="C42" s="185"/>
      <c r="D42" s="186">
        <v>0</v>
      </c>
      <c r="E42" s="187">
        <v>0</v>
      </c>
      <c r="F42" s="188">
        <v>0</v>
      </c>
      <c r="G42" s="187">
        <v>0</v>
      </c>
      <c r="H42" s="186">
        <v>0</v>
      </c>
      <c r="I42" s="190">
        <v>0</v>
      </c>
      <c r="J42" s="187">
        <v>0</v>
      </c>
      <c r="K42" s="186">
        <v>0</v>
      </c>
      <c r="L42" s="186">
        <v>0</v>
      </c>
      <c r="M42" s="186">
        <v>0</v>
      </c>
      <c r="N42" s="186">
        <v>0</v>
      </c>
      <c r="O42" s="186">
        <v>0</v>
      </c>
      <c r="P42" s="186">
        <v>0</v>
      </c>
      <c r="Q42" s="187">
        <v>0</v>
      </c>
    </row>
    <row r="43" spans="1:17" ht="13.8" x14ac:dyDescent="0.3">
      <c r="A43" s="194" t="s">
        <v>283</v>
      </c>
      <c r="B43" s="187">
        <v>0</v>
      </c>
      <c r="C43" s="185"/>
      <c r="D43" s="186">
        <v>0</v>
      </c>
      <c r="E43" s="187">
        <v>0</v>
      </c>
      <c r="F43" s="188">
        <v>0</v>
      </c>
      <c r="G43" s="187">
        <v>0</v>
      </c>
      <c r="H43" s="186">
        <v>0</v>
      </c>
      <c r="I43" s="190">
        <v>0</v>
      </c>
      <c r="J43" s="187">
        <v>0</v>
      </c>
      <c r="K43" s="186">
        <v>0</v>
      </c>
      <c r="L43" s="186">
        <v>0</v>
      </c>
      <c r="M43" s="186">
        <v>0</v>
      </c>
      <c r="N43" s="186">
        <v>0</v>
      </c>
      <c r="O43" s="186">
        <v>0</v>
      </c>
      <c r="P43" s="186">
        <v>0</v>
      </c>
      <c r="Q43" s="187">
        <v>0</v>
      </c>
    </row>
    <row r="44" spans="1:17" ht="21.75" customHeight="1" x14ac:dyDescent="0.3">
      <c r="A44" s="194" t="s">
        <v>284</v>
      </c>
      <c r="B44" s="187">
        <v>0</v>
      </c>
      <c r="C44" s="185"/>
      <c r="D44" s="186">
        <v>0</v>
      </c>
      <c r="E44" s="187">
        <v>0</v>
      </c>
      <c r="F44" s="186">
        <v>0</v>
      </c>
      <c r="G44" s="190">
        <v>0</v>
      </c>
      <c r="H44" s="190">
        <v>0</v>
      </c>
      <c r="I44" s="190">
        <v>0</v>
      </c>
      <c r="J44" s="187">
        <v>0</v>
      </c>
      <c r="K44" s="186">
        <v>0</v>
      </c>
      <c r="L44" s="186">
        <v>0</v>
      </c>
      <c r="M44" s="186">
        <v>0</v>
      </c>
      <c r="N44" s="186">
        <v>0</v>
      </c>
      <c r="O44" s="186">
        <v>0</v>
      </c>
      <c r="P44" s="186">
        <v>0</v>
      </c>
      <c r="Q44" s="187">
        <v>0</v>
      </c>
    </row>
    <row r="45" spans="1:17" ht="13.8" x14ac:dyDescent="0.3">
      <c r="A45" s="194" t="s">
        <v>285</v>
      </c>
      <c r="B45" s="187">
        <v>0</v>
      </c>
      <c r="C45" s="185"/>
      <c r="D45" s="190">
        <v>0</v>
      </c>
      <c r="E45" s="187">
        <v>0</v>
      </c>
      <c r="F45" s="190">
        <v>0</v>
      </c>
      <c r="G45" s="190"/>
      <c r="H45" s="190"/>
      <c r="I45" s="190"/>
      <c r="J45" s="187"/>
      <c r="K45" s="186"/>
      <c r="L45" s="186"/>
      <c r="M45" s="186"/>
      <c r="N45" s="186"/>
      <c r="O45" s="186"/>
      <c r="P45" s="186"/>
      <c r="Q45" s="187">
        <v>0</v>
      </c>
    </row>
    <row r="46" spans="1:17" ht="15" customHeight="1" x14ac:dyDescent="0.3">
      <c r="A46" s="194" t="s">
        <v>286</v>
      </c>
      <c r="B46" s="190">
        <v>0</v>
      </c>
      <c r="C46" s="185"/>
      <c r="D46" s="190">
        <v>0</v>
      </c>
      <c r="E46" s="187">
        <v>0</v>
      </c>
      <c r="F46" s="190">
        <v>0</v>
      </c>
      <c r="G46" s="190">
        <v>0</v>
      </c>
      <c r="H46" s="190">
        <v>0</v>
      </c>
      <c r="I46" s="190">
        <v>0</v>
      </c>
      <c r="J46" s="190">
        <v>0</v>
      </c>
      <c r="K46" s="186">
        <v>0</v>
      </c>
      <c r="L46" s="186">
        <v>0</v>
      </c>
      <c r="M46" s="186">
        <v>0</v>
      </c>
      <c r="N46" s="186">
        <v>0</v>
      </c>
      <c r="O46" s="186">
        <v>0</v>
      </c>
      <c r="P46" s="186">
        <v>0</v>
      </c>
      <c r="Q46" s="187">
        <v>0</v>
      </c>
    </row>
    <row r="47" spans="1:17" ht="15" customHeight="1" x14ac:dyDescent="0.3">
      <c r="A47" s="214" t="s">
        <v>287</v>
      </c>
      <c r="B47" s="215">
        <v>0</v>
      </c>
      <c r="C47" s="216"/>
      <c r="D47" s="217">
        <v>0</v>
      </c>
      <c r="E47" s="215">
        <v>0</v>
      </c>
      <c r="F47" s="217">
        <v>0</v>
      </c>
      <c r="G47" s="215">
        <v>0</v>
      </c>
      <c r="H47" s="217">
        <v>0</v>
      </c>
      <c r="I47" s="218">
        <v>0</v>
      </c>
      <c r="J47" s="215">
        <v>0</v>
      </c>
      <c r="K47" s="217">
        <v>0</v>
      </c>
      <c r="L47" s="217">
        <v>0</v>
      </c>
      <c r="M47" s="217">
        <v>0</v>
      </c>
      <c r="N47" s="217">
        <v>0</v>
      </c>
      <c r="O47" s="217">
        <v>0</v>
      </c>
      <c r="P47" s="217">
        <v>0</v>
      </c>
      <c r="Q47" s="215">
        <v>0</v>
      </c>
    </row>
    <row r="48" spans="1:17" ht="15" customHeight="1" x14ac:dyDescent="0.3">
      <c r="A48" s="219" t="s">
        <v>288</v>
      </c>
      <c r="B48" s="176">
        <f>SUM(B49:B55)</f>
        <v>0</v>
      </c>
      <c r="C48" s="178">
        <f t="shared" ref="C48:Q48" si="7">SUM(C49:C55)</f>
        <v>0</v>
      </c>
      <c r="D48" s="178">
        <f t="shared" si="7"/>
        <v>0</v>
      </c>
      <c r="E48" s="176">
        <f t="shared" si="7"/>
        <v>0</v>
      </c>
      <c r="F48" s="220">
        <f t="shared" si="7"/>
        <v>0</v>
      </c>
      <c r="G48" s="176">
        <f t="shared" si="7"/>
        <v>0</v>
      </c>
      <c r="H48" s="178">
        <f t="shared" si="7"/>
        <v>0</v>
      </c>
      <c r="I48" s="221">
        <f t="shared" si="7"/>
        <v>0</v>
      </c>
      <c r="J48" s="176">
        <f t="shared" si="7"/>
        <v>0</v>
      </c>
      <c r="K48" s="178">
        <f t="shared" si="7"/>
        <v>0</v>
      </c>
      <c r="L48" s="178">
        <f t="shared" si="7"/>
        <v>0</v>
      </c>
      <c r="M48" s="178">
        <f t="shared" si="7"/>
        <v>0</v>
      </c>
      <c r="N48" s="178">
        <f t="shared" si="7"/>
        <v>0</v>
      </c>
      <c r="O48" s="178">
        <f t="shared" si="7"/>
        <v>0</v>
      </c>
      <c r="P48" s="178">
        <f t="shared" si="7"/>
        <v>0</v>
      </c>
      <c r="Q48" s="176">
        <f t="shared" si="7"/>
        <v>0</v>
      </c>
    </row>
    <row r="49" spans="1:25" ht="15" customHeight="1" x14ac:dyDescent="0.3">
      <c r="A49" s="194" t="s">
        <v>289</v>
      </c>
      <c r="B49" s="187">
        <v>0</v>
      </c>
      <c r="C49" s="186">
        <v>0</v>
      </c>
      <c r="D49" s="186">
        <v>0</v>
      </c>
      <c r="E49" s="187">
        <v>0</v>
      </c>
      <c r="F49" s="188">
        <v>0</v>
      </c>
      <c r="G49" s="187">
        <v>0</v>
      </c>
      <c r="H49" s="186">
        <v>0</v>
      </c>
      <c r="I49" s="190">
        <v>0</v>
      </c>
      <c r="J49" s="187">
        <v>0</v>
      </c>
      <c r="K49" s="186">
        <v>0</v>
      </c>
      <c r="L49" s="186">
        <v>0</v>
      </c>
      <c r="M49" s="186">
        <v>0</v>
      </c>
      <c r="N49" s="186">
        <v>0</v>
      </c>
      <c r="O49" s="186">
        <v>0</v>
      </c>
      <c r="P49" s="186">
        <v>0</v>
      </c>
      <c r="Q49" s="187">
        <v>0</v>
      </c>
    </row>
    <row r="50" spans="1:25" ht="17.25" customHeight="1" x14ac:dyDescent="0.3">
      <c r="A50" s="194" t="s">
        <v>290</v>
      </c>
      <c r="B50" s="187">
        <v>0</v>
      </c>
      <c r="C50" s="186">
        <v>0</v>
      </c>
      <c r="D50" s="186">
        <v>0</v>
      </c>
      <c r="E50" s="187">
        <v>0</v>
      </c>
      <c r="F50" s="188">
        <v>0</v>
      </c>
      <c r="G50" s="187">
        <v>0</v>
      </c>
      <c r="H50" s="186">
        <v>0</v>
      </c>
      <c r="I50" s="190">
        <v>0</v>
      </c>
      <c r="J50" s="187">
        <v>0</v>
      </c>
      <c r="K50" s="186">
        <v>0</v>
      </c>
      <c r="L50" s="186">
        <v>0</v>
      </c>
      <c r="M50" s="186">
        <v>0</v>
      </c>
      <c r="N50" s="186">
        <v>0</v>
      </c>
      <c r="O50" s="186">
        <v>0</v>
      </c>
      <c r="P50" s="186">
        <v>0</v>
      </c>
      <c r="Q50" s="187">
        <v>0</v>
      </c>
    </row>
    <row r="51" spans="1:25" ht="19.5" customHeight="1" x14ac:dyDescent="0.3">
      <c r="A51" s="194" t="s">
        <v>291</v>
      </c>
      <c r="B51" s="187">
        <v>0</v>
      </c>
      <c r="C51" s="186">
        <v>0</v>
      </c>
      <c r="D51" s="186">
        <v>0</v>
      </c>
      <c r="E51" s="187">
        <v>0</v>
      </c>
      <c r="F51" s="188">
        <v>0</v>
      </c>
      <c r="G51" s="187">
        <v>0</v>
      </c>
      <c r="H51" s="186">
        <v>0</v>
      </c>
      <c r="I51" s="190">
        <v>0</v>
      </c>
      <c r="J51" s="187">
        <v>0</v>
      </c>
      <c r="K51" s="186">
        <v>0</v>
      </c>
      <c r="L51" s="186">
        <v>0</v>
      </c>
      <c r="M51" s="186">
        <v>0</v>
      </c>
      <c r="N51" s="186">
        <v>0</v>
      </c>
      <c r="O51" s="186">
        <v>0</v>
      </c>
      <c r="P51" s="186">
        <v>0</v>
      </c>
      <c r="Q51" s="187">
        <v>0</v>
      </c>
    </row>
    <row r="52" spans="1:25" ht="27" customHeight="1" x14ac:dyDescent="0.3">
      <c r="A52" s="194" t="s">
        <v>292</v>
      </c>
      <c r="B52" s="187">
        <v>0</v>
      </c>
      <c r="C52" s="186">
        <v>0</v>
      </c>
      <c r="D52" s="186">
        <v>0</v>
      </c>
      <c r="E52" s="187">
        <v>0</v>
      </c>
      <c r="F52" s="188">
        <v>0</v>
      </c>
      <c r="G52" s="187">
        <v>0</v>
      </c>
      <c r="H52" s="186">
        <v>0</v>
      </c>
      <c r="I52" s="190">
        <v>0</v>
      </c>
      <c r="J52" s="187">
        <v>0</v>
      </c>
      <c r="K52" s="186">
        <v>0</v>
      </c>
      <c r="L52" s="186">
        <v>0</v>
      </c>
      <c r="M52" s="186">
        <v>0</v>
      </c>
      <c r="N52" s="186">
        <v>0</v>
      </c>
      <c r="O52" s="186">
        <v>0</v>
      </c>
      <c r="P52" s="186">
        <v>0</v>
      </c>
      <c r="Q52" s="187">
        <v>0</v>
      </c>
    </row>
    <row r="53" spans="1:25" ht="24.75" customHeight="1" x14ac:dyDescent="0.3">
      <c r="A53" s="194" t="s">
        <v>293</v>
      </c>
      <c r="B53" s="187">
        <v>0</v>
      </c>
      <c r="C53" s="186">
        <v>0</v>
      </c>
      <c r="D53" s="186">
        <v>0</v>
      </c>
      <c r="E53" s="187">
        <v>0</v>
      </c>
      <c r="F53" s="188">
        <v>0</v>
      </c>
      <c r="G53" s="187">
        <v>0</v>
      </c>
      <c r="H53" s="186">
        <v>0</v>
      </c>
      <c r="I53" s="190">
        <v>0</v>
      </c>
      <c r="J53" s="187">
        <v>0</v>
      </c>
      <c r="K53" s="186">
        <v>0</v>
      </c>
      <c r="L53" s="186">
        <v>0</v>
      </c>
      <c r="M53" s="186">
        <v>0</v>
      </c>
      <c r="N53" s="186">
        <v>0</v>
      </c>
      <c r="O53" s="186">
        <v>0</v>
      </c>
      <c r="P53" s="186">
        <v>0</v>
      </c>
      <c r="Q53" s="187">
        <v>0</v>
      </c>
    </row>
    <row r="54" spans="1:25" ht="15" customHeight="1" x14ac:dyDescent="0.3">
      <c r="A54" s="183" t="s">
        <v>294</v>
      </c>
      <c r="B54" s="187">
        <v>0</v>
      </c>
      <c r="C54" s="186">
        <v>0</v>
      </c>
      <c r="D54" s="186">
        <v>0</v>
      </c>
      <c r="E54" s="187">
        <v>0</v>
      </c>
      <c r="F54" s="188">
        <v>0</v>
      </c>
      <c r="G54" s="187">
        <v>0</v>
      </c>
      <c r="H54" s="186">
        <v>0</v>
      </c>
      <c r="I54" s="190">
        <v>0</v>
      </c>
      <c r="J54" s="187">
        <v>0</v>
      </c>
      <c r="K54" s="186">
        <v>0</v>
      </c>
      <c r="L54" s="186">
        <v>0</v>
      </c>
      <c r="M54" s="186">
        <v>0</v>
      </c>
      <c r="N54" s="186">
        <v>0</v>
      </c>
      <c r="O54" s="186">
        <v>0</v>
      </c>
      <c r="P54" s="186">
        <v>0</v>
      </c>
      <c r="Q54" s="187">
        <v>0</v>
      </c>
    </row>
    <row r="55" spans="1:25" ht="15.75" customHeight="1" x14ac:dyDescent="0.3">
      <c r="A55" s="194" t="s">
        <v>295</v>
      </c>
      <c r="B55" s="187">
        <v>0</v>
      </c>
      <c r="C55" s="186">
        <v>0</v>
      </c>
      <c r="D55" s="186">
        <v>0</v>
      </c>
      <c r="E55" s="187">
        <v>0</v>
      </c>
      <c r="F55" s="188">
        <v>0</v>
      </c>
      <c r="G55" s="187">
        <v>0</v>
      </c>
      <c r="H55" s="186">
        <v>0</v>
      </c>
      <c r="I55" s="190">
        <v>0</v>
      </c>
      <c r="J55" s="187">
        <v>0</v>
      </c>
      <c r="K55" s="186">
        <v>0</v>
      </c>
      <c r="L55" s="186">
        <v>0</v>
      </c>
      <c r="M55" s="186">
        <v>0</v>
      </c>
      <c r="N55" s="186">
        <v>0</v>
      </c>
      <c r="O55" s="186">
        <v>0</v>
      </c>
      <c r="P55" s="186">
        <v>0</v>
      </c>
      <c r="Q55" s="187">
        <v>0</v>
      </c>
    </row>
    <row r="56" spans="1:25" ht="15" customHeight="1" x14ac:dyDescent="0.3">
      <c r="A56" s="213" t="s">
        <v>247</v>
      </c>
      <c r="B56" s="196">
        <f>SUM(B57:B63)</f>
        <v>9633208</v>
      </c>
      <c r="C56" s="222">
        <f>SUM(C57:C63)</f>
        <v>0</v>
      </c>
      <c r="D56" s="198">
        <f>SUM(D57:D63)</f>
        <v>9633208</v>
      </c>
      <c r="E56" s="208">
        <f t="shared" ref="E56:Q56" si="8">SUM(E57:E63)</f>
        <v>0</v>
      </c>
      <c r="F56" s="209">
        <f t="shared" si="8"/>
        <v>0</v>
      </c>
      <c r="G56" s="208">
        <f t="shared" si="8"/>
        <v>40540.080000000002</v>
      </c>
      <c r="H56" s="198">
        <f>SUM(H57:H65)</f>
        <v>845189.87999999989</v>
      </c>
      <c r="I56" s="210">
        <f t="shared" si="8"/>
        <v>2218850.88</v>
      </c>
      <c r="J56" s="208">
        <f t="shared" si="8"/>
        <v>2459239</v>
      </c>
      <c r="K56" s="198">
        <f t="shared" si="8"/>
        <v>0</v>
      </c>
      <c r="L56" s="198">
        <f t="shared" si="8"/>
        <v>0</v>
      </c>
      <c r="M56" s="198">
        <f t="shared" si="8"/>
        <v>0</v>
      </c>
      <c r="N56" s="198">
        <f t="shared" si="8"/>
        <v>0</v>
      </c>
      <c r="O56" s="198">
        <f t="shared" si="8"/>
        <v>0</v>
      </c>
      <c r="P56" s="198">
        <f t="shared" si="8"/>
        <v>0</v>
      </c>
      <c r="Q56" s="208">
        <f t="shared" si="8"/>
        <v>5563819.8399999999</v>
      </c>
    </row>
    <row r="57" spans="1:25" ht="15" customHeight="1" x14ac:dyDescent="0.3">
      <c r="A57" s="183" t="s">
        <v>248</v>
      </c>
      <c r="B57" s="184">
        <v>1942490</v>
      </c>
      <c r="C57" s="185"/>
      <c r="D57" s="184">
        <v>1942490</v>
      </c>
      <c r="E57" s="187">
        <v>0</v>
      </c>
      <c r="F57" s="188">
        <v>0</v>
      </c>
      <c r="G57" s="187">
        <v>40540.080000000002</v>
      </c>
      <c r="H57" s="186">
        <v>225552.28</v>
      </c>
      <c r="I57" s="190">
        <v>772898.82</v>
      </c>
      <c r="J57" s="187">
        <v>276202.59999999998</v>
      </c>
      <c r="K57" s="186">
        <v>0</v>
      </c>
      <c r="L57" s="186">
        <v>0</v>
      </c>
      <c r="M57" s="186">
        <v>0</v>
      </c>
      <c r="N57" s="186">
        <v>0</v>
      </c>
      <c r="O57" s="186">
        <v>0</v>
      </c>
      <c r="P57" s="186">
        <v>0</v>
      </c>
      <c r="Q57" s="187">
        <f t="shared" ref="Q57:Q65" si="9">SUM(E57:P57)</f>
        <v>1315193.7799999998</v>
      </c>
    </row>
    <row r="58" spans="1:25" ht="15" customHeight="1" x14ac:dyDescent="0.3">
      <c r="A58" s="194" t="s">
        <v>249</v>
      </c>
      <c r="B58" s="184">
        <v>428680</v>
      </c>
      <c r="C58" s="203"/>
      <c r="D58" s="184">
        <v>428680</v>
      </c>
      <c r="E58" s="187">
        <v>0</v>
      </c>
      <c r="F58" s="188">
        <v>0</v>
      </c>
      <c r="G58" s="187">
        <v>0</v>
      </c>
      <c r="H58" s="186">
        <v>0</v>
      </c>
      <c r="I58" s="190">
        <v>140469.56</v>
      </c>
      <c r="J58" s="187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7">
        <f t="shared" si="9"/>
        <v>140469.56</v>
      </c>
    </row>
    <row r="59" spans="1:25" ht="15" customHeight="1" x14ac:dyDescent="0.3">
      <c r="A59" s="194" t="s">
        <v>250</v>
      </c>
      <c r="B59" s="184">
        <v>613818</v>
      </c>
      <c r="C59" s="203"/>
      <c r="D59" s="184">
        <v>613818</v>
      </c>
      <c r="E59" s="187">
        <v>0</v>
      </c>
      <c r="F59" s="188">
        <v>0</v>
      </c>
      <c r="G59" s="187">
        <v>0</v>
      </c>
      <c r="H59" s="186">
        <v>243325.44</v>
      </c>
      <c r="I59" s="190">
        <v>0</v>
      </c>
      <c r="J59" s="187">
        <v>77502.399999999994</v>
      </c>
      <c r="K59" s="186">
        <v>0</v>
      </c>
      <c r="L59" s="186">
        <v>0</v>
      </c>
      <c r="M59" s="186">
        <v>0</v>
      </c>
      <c r="N59" s="186">
        <v>0</v>
      </c>
      <c r="O59" s="186">
        <v>0</v>
      </c>
      <c r="P59" s="186">
        <v>0</v>
      </c>
      <c r="Q59" s="187">
        <f t="shared" si="9"/>
        <v>320827.83999999997</v>
      </c>
    </row>
    <row r="60" spans="1:25" ht="15" customHeight="1" x14ac:dyDescent="0.3">
      <c r="A60" s="194" t="s">
        <v>296</v>
      </c>
      <c r="B60" s="184">
        <v>1945700</v>
      </c>
      <c r="C60" s="203"/>
      <c r="D60" s="184">
        <v>1945700</v>
      </c>
      <c r="E60" s="187">
        <v>0</v>
      </c>
      <c r="F60" s="188">
        <v>0</v>
      </c>
      <c r="G60" s="187">
        <v>0</v>
      </c>
      <c r="H60" s="186">
        <v>0</v>
      </c>
      <c r="I60" s="190">
        <v>0</v>
      </c>
      <c r="J60" s="187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7">
        <f t="shared" si="9"/>
        <v>0</v>
      </c>
    </row>
    <row r="61" spans="1:25" ht="15" customHeight="1" x14ac:dyDescent="0.3">
      <c r="A61" s="194" t="s">
        <v>251</v>
      </c>
      <c r="B61" s="184">
        <v>1202520</v>
      </c>
      <c r="C61" s="203"/>
      <c r="D61" s="184">
        <v>1202520</v>
      </c>
      <c r="E61" s="187">
        <v>0</v>
      </c>
      <c r="F61" s="188">
        <v>0</v>
      </c>
      <c r="G61" s="187">
        <v>0</v>
      </c>
      <c r="H61" s="186">
        <v>376312.16</v>
      </c>
      <c r="I61" s="190">
        <v>205482.5</v>
      </c>
      <c r="J61" s="187">
        <v>355534</v>
      </c>
      <c r="K61" s="186">
        <v>0</v>
      </c>
      <c r="L61" s="186">
        <v>0</v>
      </c>
      <c r="M61" s="186">
        <v>0</v>
      </c>
      <c r="N61" s="186">
        <v>0</v>
      </c>
      <c r="O61" s="186">
        <v>0</v>
      </c>
      <c r="P61" s="186">
        <v>0</v>
      </c>
      <c r="Q61" s="187">
        <f t="shared" si="9"/>
        <v>937328.65999999992</v>
      </c>
      <c r="R61" s="145"/>
      <c r="S61" s="145"/>
      <c r="T61" s="145"/>
      <c r="U61" s="145"/>
      <c r="V61" s="145"/>
      <c r="W61" s="145"/>
      <c r="X61" s="145"/>
      <c r="Y61" s="145"/>
    </row>
    <row r="62" spans="1:25" ht="15" customHeight="1" x14ac:dyDescent="0.3">
      <c r="A62" s="194" t="s">
        <v>297</v>
      </c>
      <c r="B62" s="187">
        <v>0</v>
      </c>
      <c r="C62" s="203"/>
      <c r="D62" s="187">
        <v>0</v>
      </c>
      <c r="E62" s="187">
        <v>0</v>
      </c>
      <c r="F62" s="188">
        <v>0</v>
      </c>
      <c r="G62" s="187">
        <v>0</v>
      </c>
      <c r="H62" s="186">
        <v>0</v>
      </c>
      <c r="I62" s="190">
        <v>0</v>
      </c>
      <c r="J62" s="187">
        <v>0</v>
      </c>
      <c r="K62" s="186">
        <v>0</v>
      </c>
      <c r="L62" s="186">
        <v>0</v>
      </c>
      <c r="M62" s="186">
        <v>0</v>
      </c>
      <c r="N62" s="186">
        <v>0</v>
      </c>
      <c r="O62" s="186">
        <v>0</v>
      </c>
      <c r="P62" s="186">
        <v>0</v>
      </c>
      <c r="Q62" s="187">
        <f t="shared" si="9"/>
        <v>0</v>
      </c>
      <c r="R62" s="145"/>
      <c r="S62" s="145"/>
      <c r="T62" s="145"/>
      <c r="U62" s="145"/>
      <c r="V62" s="145"/>
      <c r="W62" s="145"/>
      <c r="X62" s="145"/>
      <c r="Y62" s="145"/>
    </row>
    <row r="63" spans="1:25" ht="15" customHeight="1" x14ac:dyDescent="0.3">
      <c r="A63" s="194" t="s">
        <v>298</v>
      </c>
      <c r="B63" s="184">
        <v>3500000</v>
      </c>
      <c r="C63" s="203"/>
      <c r="D63" s="223">
        <v>3500000</v>
      </c>
      <c r="E63" s="190">
        <v>0</v>
      </c>
      <c r="F63" s="187">
        <v>0</v>
      </c>
      <c r="G63" s="190">
        <v>0</v>
      </c>
      <c r="H63" s="190">
        <v>0</v>
      </c>
      <c r="I63" s="190">
        <v>1100000</v>
      </c>
      <c r="J63" s="187">
        <v>1750000</v>
      </c>
      <c r="K63" s="186">
        <v>0</v>
      </c>
      <c r="L63" s="186">
        <v>0</v>
      </c>
      <c r="M63" s="186">
        <v>0</v>
      </c>
      <c r="N63" s="186">
        <v>0</v>
      </c>
      <c r="O63" s="186">
        <v>0</v>
      </c>
      <c r="P63" s="186">
        <v>0</v>
      </c>
      <c r="Q63" s="187">
        <f t="shared" si="9"/>
        <v>2850000</v>
      </c>
      <c r="R63" s="145"/>
      <c r="S63" s="145"/>
      <c r="T63" s="145"/>
      <c r="U63" s="145"/>
      <c r="V63" s="145"/>
      <c r="W63" s="145"/>
      <c r="X63" s="145"/>
      <c r="Y63" s="145"/>
    </row>
    <row r="64" spans="1:25" ht="15" customHeight="1" x14ac:dyDescent="0.3">
      <c r="A64" s="194" t="s">
        <v>299</v>
      </c>
      <c r="B64" s="187">
        <v>0</v>
      </c>
      <c r="C64" s="203"/>
      <c r="D64" s="190">
        <v>0</v>
      </c>
      <c r="E64" s="190">
        <v>0</v>
      </c>
      <c r="F64" s="187">
        <v>0</v>
      </c>
      <c r="G64" s="190">
        <v>0</v>
      </c>
      <c r="H64" s="190">
        <v>0</v>
      </c>
      <c r="I64" s="190">
        <v>0</v>
      </c>
      <c r="J64" s="187">
        <v>0</v>
      </c>
      <c r="K64" s="186">
        <v>0</v>
      </c>
      <c r="L64" s="186">
        <v>0</v>
      </c>
      <c r="M64" s="186">
        <v>0</v>
      </c>
      <c r="N64" s="186">
        <v>0</v>
      </c>
      <c r="O64" s="186">
        <v>0</v>
      </c>
      <c r="P64" s="186">
        <v>0</v>
      </c>
      <c r="Q64" s="187">
        <f t="shared" si="9"/>
        <v>0</v>
      </c>
      <c r="R64" s="145"/>
      <c r="S64" s="145"/>
      <c r="T64" s="145"/>
      <c r="U64" s="145"/>
      <c r="V64" s="145"/>
      <c r="W64" s="145"/>
      <c r="X64" s="145"/>
      <c r="Y64" s="145"/>
    </row>
    <row r="65" spans="1:25" ht="15" customHeight="1" x14ac:dyDescent="0.3">
      <c r="A65" s="194" t="s">
        <v>300</v>
      </c>
      <c r="B65" s="190">
        <v>0</v>
      </c>
      <c r="C65" s="203"/>
      <c r="D65" s="190">
        <v>0</v>
      </c>
      <c r="E65" s="190">
        <v>0</v>
      </c>
      <c r="F65" s="187">
        <v>0</v>
      </c>
      <c r="G65" s="190">
        <v>0</v>
      </c>
      <c r="H65" s="190">
        <v>0</v>
      </c>
      <c r="I65" s="190">
        <v>0</v>
      </c>
      <c r="J65" s="187">
        <v>0</v>
      </c>
      <c r="K65" s="186">
        <v>0</v>
      </c>
      <c r="L65" s="186">
        <v>0</v>
      </c>
      <c r="M65" s="186">
        <v>0</v>
      </c>
      <c r="N65" s="186">
        <v>0</v>
      </c>
      <c r="O65" s="186">
        <v>0</v>
      </c>
      <c r="P65" s="186">
        <v>0</v>
      </c>
      <c r="Q65" s="187">
        <f t="shared" si="9"/>
        <v>0</v>
      </c>
      <c r="R65" s="145"/>
      <c r="S65" s="145"/>
      <c r="T65" s="145"/>
      <c r="U65" s="145"/>
      <c r="V65" s="145"/>
      <c r="W65" s="145"/>
      <c r="X65" s="145"/>
      <c r="Y65" s="145"/>
    </row>
    <row r="66" spans="1:25" ht="15" customHeight="1" x14ac:dyDescent="0.3">
      <c r="A66" s="224" t="s">
        <v>301</v>
      </c>
      <c r="B66" s="208">
        <f>SUM(B67:B70)</f>
        <v>0</v>
      </c>
      <c r="C66" s="198">
        <f t="shared" ref="C66:Q66" si="10">SUM(C67:C70)</f>
        <v>0</v>
      </c>
      <c r="D66" s="210">
        <f t="shared" si="10"/>
        <v>0</v>
      </c>
      <c r="E66" s="210">
        <f t="shared" si="10"/>
        <v>0</v>
      </c>
      <c r="F66" s="208">
        <f t="shared" si="10"/>
        <v>0</v>
      </c>
      <c r="G66" s="210">
        <f t="shared" si="10"/>
        <v>0</v>
      </c>
      <c r="H66" s="210">
        <f t="shared" si="10"/>
        <v>0</v>
      </c>
      <c r="I66" s="210">
        <f t="shared" si="10"/>
        <v>0</v>
      </c>
      <c r="J66" s="208">
        <f t="shared" si="10"/>
        <v>0</v>
      </c>
      <c r="K66" s="198">
        <f t="shared" si="10"/>
        <v>0</v>
      </c>
      <c r="L66" s="198">
        <f t="shared" si="10"/>
        <v>0</v>
      </c>
      <c r="M66" s="198">
        <f t="shared" si="10"/>
        <v>0</v>
      </c>
      <c r="N66" s="198">
        <f t="shared" si="10"/>
        <v>0</v>
      </c>
      <c r="O66" s="198">
        <f t="shared" si="10"/>
        <v>0</v>
      </c>
      <c r="P66" s="198">
        <f t="shared" si="10"/>
        <v>0</v>
      </c>
      <c r="Q66" s="208">
        <f t="shared" si="10"/>
        <v>0</v>
      </c>
      <c r="R66" s="145"/>
      <c r="S66" s="145"/>
      <c r="T66" s="145"/>
      <c r="U66" s="145"/>
      <c r="V66" s="145"/>
      <c r="W66" s="145"/>
      <c r="X66" s="145"/>
      <c r="Y66" s="145"/>
    </row>
    <row r="67" spans="1:25" ht="12.75" customHeight="1" x14ac:dyDescent="0.3">
      <c r="A67" s="225" t="s">
        <v>302</v>
      </c>
      <c r="B67" s="187">
        <v>0</v>
      </c>
      <c r="C67" s="186">
        <v>0</v>
      </c>
      <c r="D67" s="190">
        <v>0</v>
      </c>
      <c r="E67" s="187">
        <v>0</v>
      </c>
      <c r="F67" s="187">
        <v>0</v>
      </c>
      <c r="G67" s="190">
        <v>0</v>
      </c>
      <c r="H67" s="190">
        <v>0</v>
      </c>
      <c r="I67" s="190">
        <v>0</v>
      </c>
      <c r="J67" s="187">
        <v>0</v>
      </c>
      <c r="K67" s="186">
        <v>0</v>
      </c>
      <c r="L67" s="186">
        <v>0</v>
      </c>
      <c r="M67" s="186">
        <v>0</v>
      </c>
      <c r="N67" s="186">
        <v>0</v>
      </c>
      <c r="O67" s="186">
        <v>0</v>
      </c>
      <c r="P67" s="186">
        <v>0</v>
      </c>
      <c r="Q67" s="187">
        <v>0</v>
      </c>
      <c r="R67" s="145"/>
      <c r="S67" s="145"/>
      <c r="T67" s="145"/>
      <c r="U67" s="145"/>
      <c r="V67" s="145"/>
      <c r="W67" s="145"/>
      <c r="X67" s="145"/>
      <c r="Y67" s="145"/>
    </row>
    <row r="68" spans="1:25" ht="12.75" customHeight="1" x14ac:dyDescent="0.3">
      <c r="A68" s="225" t="s">
        <v>303</v>
      </c>
      <c r="B68" s="187">
        <v>0</v>
      </c>
      <c r="C68" s="186">
        <v>0</v>
      </c>
      <c r="D68" s="186">
        <v>0</v>
      </c>
      <c r="E68" s="187">
        <v>0</v>
      </c>
      <c r="F68" s="190">
        <v>0</v>
      </c>
      <c r="G68" s="190">
        <v>0</v>
      </c>
      <c r="H68" s="190">
        <v>0</v>
      </c>
      <c r="I68" s="190">
        <v>0</v>
      </c>
      <c r="J68" s="187">
        <v>0</v>
      </c>
      <c r="K68" s="186">
        <v>0</v>
      </c>
      <c r="L68" s="186">
        <v>0</v>
      </c>
      <c r="M68" s="186">
        <v>0</v>
      </c>
      <c r="N68" s="186">
        <v>0</v>
      </c>
      <c r="O68" s="186">
        <v>0</v>
      </c>
      <c r="P68" s="186">
        <v>0</v>
      </c>
      <c r="Q68" s="187">
        <v>0</v>
      </c>
      <c r="R68" s="145"/>
      <c r="S68" s="145"/>
      <c r="T68" s="145"/>
      <c r="U68" s="145"/>
      <c r="V68" s="145"/>
      <c r="W68" s="145"/>
      <c r="X68" s="145"/>
      <c r="Y68" s="145"/>
    </row>
    <row r="69" spans="1:25" ht="12.75" customHeight="1" x14ac:dyDescent="0.3">
      <c r="A69" s="225" t="s">
        <v>304</v>
      </c>
      <c r="B69" s="187">
        <v>0</v>
      </c>
      <c r="C69" s="186">
        <v>0</v>
      </c>
      <c r="D69" s="186">
        <v>0</v>
      </c>
      <c r="E69" s="187">
        <v>0</v>
      </c>
      <c r="F69" s="190">
        <v>0</v>
      </c>
      <c r="G69" s="190">
        <v>0</v>
      </c>
      <c r="H69" s="190">
        <v>0</v>
      </c>
      <c r="I69" s="190">
        <v>0</v>
      </c>
      <c r="J69" s="187">
        <v>0</v>
      </c>
      <c r="K69" s="186">
        <v>0</v>
      </c>
      <c r="L69" s="186">
        <v>0</v>
      </c>
      <c r="M69" s="186">
        <v>0</v>
      </c>
      <c r="N69" s="186">
        <v>0</v>
      </c>
      <c r="O69" s="186">
        <v>0</v>
      </c>
      <c r="P69" s="186">
        <v>0</v>
      </c>
      <c r="Q69" s="187">
        <v>0</v>
      </c>
      <c r="R69" s="145"/>
      <c r="S69" s="145"/>
      <c r="T69" s="145"/>
      <c r="U69" s="145"/>
      <c r="V69" s="145"/>
      <c r="W69" s="145"/>
      <c r="X69" s="145"/>
      <c r="Y69" s="145"/>
    </row>
    <row r="70" spans="1:25" ht="21.6" x14ac:dyDescent="0.3">
      <c r="A70" s="226" t="s">
        <v>305</v>
      </c>
      <c r="B70" s="187">
        <v>0</v>
      </c>
      <c r="C70" s="186">
        <v>0</v>
      </c>
      <c r="D70" s="190">
        <v>0</v>
      </c>
      <c r="E70" s="187">
        <v>0</v>
      </c>
      <c r="F70" s="190">
        <v>0</v>
      </c>
      <c r="G70" s="190">
        <v>0</v>
      </c>
      <c r="H70" s="190">
        <v>0</v>
      </c>
      <c r="I70" s="190">
        <v>0</v>
      </c>
      <c r="J70" s="187">
        <v>0</v>
      </c>
      <c r="K70" s="186">
        <v>0</v>
      </c>
      <c r="L70" s="186">
        <v>0</v>
      </c>
      <c r="M70" s="186">
        <v>0</v>
      </c>
      <c r="N70" s="186">
        <v>0</v>
      </c>
      <c r="O70" s="186">
        <v>0</v>
      </c>
      <c r="P70" s="186">
        <v>0</v>
      </c>
      <c r="Q70" s="187">
        <v>0</v>
      </c>
      <c r="R70" s="145"/>
      <c r="S70" s="145"/>
      <c r="T70" s="145"/>
      <c r="U70" s="145"/>
      <c r="V70" s="145"/>
      <c r="W70" s="145"/>
      <c r="X70" s="145"/>
      <c r="Y70" s="145"/>
    </row>
    <row r="71" spans="1:25" ht="15" customHeight="1" x14ac:dyDescent="0.3">
      <c r="A71" s="224" t="s">
        <v>306</v>
      </c>
      <c r="B71" s="208">
        <f>SUM(B72:B73)</f>
        <v>0</v>
      </c>
      <c r="C71" s="198">
        <f t="shared" ref="C71:Q71" si="11">SUM(C72:C73)</f>
        <v>0</v>
      </c>
      <c r="D71" s="210">
        <f t="shared" si="11"/>
        <v>0</v>
      </c>
      <c r="E71" s="208">
        <f t="shared" si="11"/>
        <v>0</v>
      </c>
      <c r="F71" s="210">
        <f t="shared" si="11"/>
        <v>0</v>
      </c>
      <c r="G71" s="210">
        <f t="shared" si="11"/>
        <v>0</v>
      </c>
      <c r="H71" s="210">
        <f t="shared" si="11"/>
        <v>0</v>
      </c>
      <c r="I71" s="210">
        <f t="shared" si="11"/>
        <v>0</v>
      </c>
      <c r="J71" s="208">
        <f t="shared" si="11"/>
        <v>0</v>
      </c>
      <c r="K71" s="198">
        <f t="shared" si="11"/>
        <v>0</v>
      </c>
      <c r="L71" s="198">
        <f t="shared" si="11"/>
        <v>0</v>
      </c>
      <c r="M71" s="198">
        <f t="shared" si="11"/>
        <v>0</v>
      </c>
      <c r="N71" s="198">
        <f t="shared" si="11"/>
        <v>0</v>
      </c>
      <c r="O71" s="198">
        <f t="shared" si="11"/>
        <v>0</v>
      </c>
      <c r="P71" s="198">
        <f t="shared" si="11"/>
        <v>0</v>
      </c>
      <c r="Q71" s="208">
        <f t="shared" si="11"/>
        <v>0</v>
      </c>
      <c r="R71" s="145"/>
      <c r="S71" s="145"/>
      <c r="T71" s="145"/>
      <c r="U71" s="145"/>
      <c r="V71" s="145"/>
      <c r="W71" s="145"/>
      <c r="X71" s="145"/>
      <c r="Y71" s="145"/>
    </row>
    <row r="72" spans="1:25" ht="15" customHeight="1" x14ac:dyDescent="0.3">
      <c r="A72" s="225" t="s">
        <v>307</v>
      </c>
      <c r="B72" s="187">
        <v>0</v>
      </c>
      <c r="C72" s="186">
        <v>0</v>
      </c>
      <c r="D72" s="190">
        <v>0</v>
      </c>
      <c r="E72" s="187">
        <v>0</v>
      </c>
      <c r="F72" s="190">
        <v>0</v>
      </c>
      <c r="G72" s="190">
        <v>0</v>
      </c>
      <c r="H72" s="190">
        <v>0</v>
      </c>
      <c r="I72" s="190">
        <v>0</v>
      </c>
      <c r="J72" s="187">
        <v>0</v>
      </c>
      <c r="K72" s="186">
        <v>0</v>
      </c>
      <c r="L72" s="186">
        <v>0</v>
      </c>
      <c r="M72" s="186">
        <v>0</v>
      </c>
      <c r="N72" s="186">
        <v>0</v>
      </c>
      <c r="O72" s="186">
        <v>0</v>
      </c>
      <c r="P72" s="186">
        <v>0</v>
      </c>
      <c r="Q72" s="187">
        <v>0</v>
      </c>
      <c r="R72" s="145"/>
      <c r="S72" s="145"/>
      <c r="T72" s="145"/>
      <c r="U72" s="145"/>
      <c r="V72" s="145"/>
      <c r="W72" s="145"/>
      <c r="X72" s="145"/>
      <c r="Y72" s="145"/>
    </row>
    <row r="73" spans="1:25" ht="15" customHeight="1" x14ac:dyDescent="0.3">
      <c r="A73" s="225" t="s">
        <v>308</v>
      </c>
      <c r="B73" s="187">
        <v>0</v>
      </c>
      <c r="C73" s="186">
        <v>0</v>
      </c>
      <c r="D73" s="190">
        <v>0</v>
      </c>
      <c r="E73" s="187">
        <v>0</v>
      </c>
      <c r="F73" s="190">
        <v>0</v>
      </c>
      <c r="G73" s="190">
        <v>0</v>
      </c>
      <c r="H73" s="190">
        <v>0</v>
      </c>
      <c r="I73" s="190">
        <v>0</v>
      </c>
      <c r="J73" s="187">
        <v>0</v>
      </c>
      <c r="K73" s="186">
        <v>0</v>
      </c>
      <c r="L73" s="186">
        <v>0</v>
      </c>
      <c r="M73" s="186">
        <v>0</v>
      </c>
      <c r="N73" s="186">
        <v>0</v>
      </c>
      <c r="O73" s="186">
        <v>0</v>
      </c>
      <c r="P73" s="186">
        <v>0</v>
      </c>
      <c r="Q73" s="187">
        <v>0</v>
      </c>
      <c r="R73" s="145"/>
      <c r="S73" s="145"/>
      <c r="T73" s="145"/>
      <c r="U73" s="145"/>
      <c r="V73" s="145"/>
      <c r="W73" s="145"/>
      <c r="X73" s="145"/>
      <c r="Y73" s="145"/>
    </row>
    <row r="74" spans="1:25" ht="15" customHeight="1" x14ac:dyDescent="0.3">
      <c r="A74" s="225" t="s">
        <v>309</v>
      </c>
      <c r="B74" s="187">
        <v>0</v>
      </c>
      <c r="C74" s="186"/>
      <c r="D74" s="190">
        <v>0</v>
      </c>
      <c r="E74" s="187">
        <v>0</v>
      </c>
      <c r="F74" s="190">
        <v>0</v>
      </c>
      <c r="G74" s="190">
        <v>0</v>
      </c>
      <c r="H74" s="190">
        <v>0</v>
      </c>
      <c r="I74" s="190">
        <v>0</v>
      </c>
      <c r="J74" s="187">
        <v>0</v>
      </c>
      <c r="K74" s="186">
        <v>0</v>
      </c>
      <c r="L74" s="186">
        <v>0</v>
      </c>
      <c r="M74" s="186">
        <v>0</v>
      </c>
      <c r="N74" s="186">
        <v>0</v>
      </c>
      <c r="O74" s="186">
        <v>0</v>
      </c>
      <c r="P74" s="186">
        <v>0</v>
      </c>
      <c r="Q74" s="187">
        <v>0</v>
      </c>
      <c r="R74" s="145"/>
      <c r="S74" s="145"/>
      <c r="T74" s="145"/>
      <c r="U74" s="145"/>
      <c r="V74" s="145"/>
      <c r="W74" s="145"/>
      <c r="X74" s="145"/>
      <c r="Y74" s="145"/>
    </row>
    <row r="75" spans="1:25" ht="15" customHeight="1" x14ac:dyDescent="0.3">
      <c r="A75" s="225" t="s">
        <v>310</v>
      </c>
      <c r="B75" s="190">
        <v>0</v>
      </c>
      <c r="C75" s="186"/>
      <c r="D75" s="190">
        <v>0</v>
      </c>
      <c r="E75" s="187">
        <v>0</v>
      </c>
      <c r="F75" s="190">
        <v>0</v>
      </c>
      <c r="G75" s="190">
        <v>0</v>
      </c>
      <c r="H75" s="190">
        <v>0</v>
      </c>
      <c r="I75" s="190">
        <v>0</v>
      </c>
      <c r="J75" s="187">
        <v>0</v>
      </c>
      <c r="K75" s="186">
        <v>0</v>
      </c>
      <c r="L75" s="186">
        <v>0</v>
      </c>
      <c r="M75" s="186">
        <v>0</v>
      </c>
      <c r="N75" s="186">
        <v>0</v>
      </c>
      <c r="O75" s="186">
        <v>0</v>
      </c>
      <c r="P75" s="186">
        <v>0</v>
      </c>
      <c r="Q75" s="187">
        <v>0</v>
      </c>
      <c r="R75" s="145"/>
      <c r="S75" s="145"/>
      <c r="T75" s="145"/>
      <c r="U75" s="145"/>
      <c r="V75" s="145"/>
      <c r="W75" s="145"/>
      <c r="X75" s="145"/>
      <c r="Y75" s="145"/>
    </row>
    <row r="76" spans="1:25" ht="15" customHeight="1" x14ac:dyDescent="0.3">
      <c r="A76" s="225" t="s">
        <v>311</v>
      </c>
      <c r="B76" s="187">
        <v>0</v>
      </c>
      <c r="C76" s="186"/>
      <c r="D76" s="190">
        <v>0</v>
      </c>
      <c r="E76" s="187">
        <v>0</v>
      </c>
      <c r="F76" s="190">
        <v>0</v>
      </c>
      <c r="G76" s="190">
        <v>0</v>
      </c>
      <c r="H76" s="190">
        <v>0</v>
      </c>
      <c r="I76" s="190">
        <v>0</v>
      </c>
      <c r="J76" s="187">
        <v>0</v>
      </c>
      <c r="K76" s="186">
        <v>0</v>
      </c>
      <c r="L76" s="186">
        <v>0</v>
      </c>
      <c r="M76" s="186">
        <v>0</v>
      </c>
      <c r="N76" s="186">
        <v>0</v>
      </c>
      <c r="O76" s="186">
        <v>0</v>
      </c>
      <c r="P76" s="186">
        <v>0</v>
      </c>
      <c r="Q76" s="187">
        <v>0</v>
      </c>
      <c r="R76" s="145"/>
      <c r="S76" s="145"/>
      <c r="T76" s="145"/>
      <c r="U76" s="145"/>
      <c r="V76" s="145"/>
      <c r="W76" s="145"/>
      <c r="X76" s="145"/>
      <c r="Y76" s="145"/>
    </row>
    <row r="77" spans="1:25" ht="15" customHeight="1" x14ac:dyDescent="0.3">
      <c r="A77" s="224" t="s">
        <v>312</v>
      </c>
      <c r="B77" s="208">
        <f>SUM(B78:B82)</f>
        <v>0</v>
      </c>
      <c r="C77" s="198">
        <f t="shared" ref="C77:Q77" si="12">SUM(C78:C81)</f>
        <v>0</v>
      </c>
      <c r="D77" s="208">
        <f t="shared" si="12"/>
        <v>0</v>
      </c>
      <c r="E77" s="198">
        <f t="shared" si="12"/>
        <v>0</v>
      </c>
      <c r="F77" s="210">
        <f t="shared" si="12"/>
        <v>0</v>
      </c>
      <c r="G77" s="210">
        <f t="shared" si="12"/>
        <v>0</v>
      </c>
      <c r="H77" s="210">
        <f t="shared" si="12"/>
        <v>0</v>
      </c>
      <c r="I77" s="210">
        <f t="shared" si="12"/>
        <v>0</v>
      </c>
      <c r="J77" s="208">
        <f t="shared" si="12"/>
        <v>0</v>
      </c>
      <c r="K77" s="198">
        <f t="shared" si="12"/>
        <v>0</v>
      </c>
      <c r="L77" s="198">
        <f t="shared" si="12"/>
        <v>0</v>
      </c>
      <c r="M77" s="198">
        <f t="shared" si="12"/>
        <v>0</v>
      </c>
      <c r="N77" s="198">
        <f t="shared" si="12"/>
        <v>0</v>
      </c>
      <c r="O77" s="198">
        <f t="shared" si="12"/>
        <v>0</v>
      </c>
      <c r="P77" s="198">
        <f t="shared" si="12"/>
        <v>0</v>
      </c>
      <c r="Q77" s="208">
        <f t="shared" si="12"/>
        <v>0</v>
      </c>
      <c r="R77" s="145"/>
      <c r="S77" s="145"/>
      <c r="T77" s="145"/>
      <c r="U77" s="145"/>
      <c r="V77" s="145"/>
      <c r="W77" s="145"/>
      <c r="X77" s="145"/>
      <c r="Y77" s="145"/>
    </row>
    <row r="78" spans="1:25" ht="15" customHeight="1" x14ac:dyDescent="0.3">
      <c r="A78" s="225" t="s">
        <v>313</v>
      </c>
      <c r="B78" s="187">
        <v>0</v>
      </c>
      <c r="C78" s="186">
        <v>0</v>
      </c>
      <c r="D78" s="187">
        <v>0</v>
      </c>
      <c r="E78" s="186">
        <v>0</v>
      </c>
      <c r="F78" s="187">
        <v>0</v>
      </c>
      <c r="G78" s="190">
        <v>0</v>
      </c>
      <c r="H78" s="190">
        <v>0</v>
      </c>
      <c r="I78" s="190">
        <v>0</v>
      </c>
      <c r="J78" s="187">
        <v>0</v>
      </c>
      <c r="K78" s="186">
        <v>0</v>
      </c>
      <c r="L78" s="186">
        <v>0</v>
      </c>
      <c r="M78" s="186">
        <v>0</v>
      </c>
      <c r="N78" s="186">
        <v>0</v>
      </c>
      <c r="O78" s="186">
        <v>0</v>
      </c>
      <c r="P78" s="186">
        <v>0</v>
      </c>
      <c r="Q78" s="187">
        <v>0</v>
      </c>
      <c r="R78" s="145"/>
      <c r="S78" s="145"/>
      <c r="T78" s="145"/>
      <c r="U78" s="145"/>
      <c r="V78" s="145"/>
      <c r="W78" s="145"/>
      <c r="X78" s="145"/>
      <c r="Y78" s="145"/>
    </row>
    <row r="79" spans="1:25" ht="15" customHeight="1" x14ac:dyDescent="0.3">
      <c r="A79" s="225" t="s">
        <v>314</v>
      </c>
      <c r="B79" s="187">
        <v>0</v>
      </c>
      <c r="C79" s="186">
        <v>0</v>
      </c>
      <c r="D79" s="190">
        <v>0</v>
      </c>
      <c r="E79" s="190">
        <v>0</v>
      </c>
      <c r="F79" s="190">
        <v>0</v>
      </c>
      <c r="G79" s="190">
        <v>0</v>
      </c>
      <c r="H79" s="190">
        <v>0</v>
      </c>
      <c r="I79" s="190">
        <v>0</v>
      </c>
      <c r="J79" s="187">
        <v>0</v>
      </c>
      <c r="K79" s="186">
        <v>0</v>
      </c>
      <c r="L79" s="186">
        <v>0</v>
      </c>
      <c r="M79" s="186">
        <v>0</v>
      </c>
      <c r="N79" s="186">
        <v>0</v>
      </c>
      <c r="O79" s="186">
        <v>0</v>
      </c>
      <c r="P79" s="186">
        <v>0</v>
      </c>
      <c r="Q79" s="187">
        <v>0</v>
      </c>
      <c r="R79" s="145"/>
      <c r="S79" s="145"/>
      <c r="T79" s="145"/>
      <c r="U79" s="145"/>
      <c r="V79" s="145"/>
      <c r="W79" s="145"/>
      <c r="X79" s="145"/>
      <c r="Y79" s="145"/>
    </row>
    <row r="80" spans="1:25" ht="15" customHeight="1" x14ac:dyDescent="0.3">
      <c r="A80" s="225" t="s">
        <v>315</v>
      </c>
      <c r="B80" s="190">
        <v>0</v>
      </c>
      <c r="C80" s="186"/>
      <c r="D80" s="190">
        <v>0</v>
      </c>
      <c r="E80" s="190">
        <v>0</v>
      </c>
      <c r="F80" s="190">
        <v>0</v>
      </c>
      <c r="G80" s="190"/>
      <c r="H80" s="190"/>
      <c r="I80" s="190"/>
      <c r="J80" s="190"/>
      <c r="K80" s="186"/>
      <c r="L80" s="186"/>
      <c r="M80" s="186"/>
      <c r="N80" s="186"/>
      <c r="O80" s="186"/>
      <c r="P80" s="186"/>
      <c r="Q80" s="187">
        <v>0</v>
      </c>
      <c r="R80" s="145"/>
      <c r="S80" s="145"/>
      <c r="T80" s="145"/>
      <c r="U80" s="145"/>
      <c r="V80" s="145"/>
      <c r="W80" s="145"/>
      <c r="X80" s="145"/>
      <c r="Y80" s="145"/>
    </row>
    <row r="81" spans="1:25" ht="14.25" customHeight="1" x14ac:dyDescent="0.3">
      <c r="A81" s="227" t="s">
        <v>316</v>
      </c>
      <c r="B81" s="215">
        <v>0</v>
      </c>
      <c r="C81" s="217">
        <v>0</v>
      </c>
      <c r="D81" s="215">
        <v>0</v>
      </c>
      <c r="E81" s="217">
        <v>0</v>
      </c>
      <c r="F81" s="215">
        <v>0</v>
      </c>
      <c r="G81" s="218">
        <v>0</v>
      </c>
      <c r="H81" s="218">
        <v>0</v>
      </c>
      <c r="I81" s="218">
        <v>0</v>
      </c>
      <c r="J81" s="215">
        <v>0</v>
      </c>
      <c r="K81" s="217">
        <v>0</v>
      </c>
      <c r="L81" s="217">
        <v>0</v>
      </c>
      <c r="M81" s="217">
        <v>0</v>
      </c>
      <c r="N81" s="217">
        <v>0</v>
      </c>
      <c r="O81" s="217">
        <v>0</v>
      </c>
      <c r="P81" s="217">
        <v>0</v>
      </c>
      <c r="Q81" s="215">
        <v>0</v>
      </c>
      <c r="R81" s="145"/>
      <c r="S81" s="145"/>
      <c r="T81" s="145"/>
      <c r="U81" s="145"/>
      <c r="V81" s="145"/>
      <c r="W81" s="145"/>
      <c r="X81" s="145"/>
      <c r="Y81" s="145"/>
    </row>
    <row r="82" spans="1:25" ht="25.5" customHeight="1" x14ac:dyDescent="0.3">
      <c r="A82" s="228" t="s">
        <v>317</v>
      </c>
      <c r="B82" s="187">
        <v>0</v>
      </c>
      <c r="C82" s="186"/>
      <c r="D82" s="187">
        <v>0</v>
      </c>
      <c r="E82" s="186">
        <v>0</v>
      </c>
      <c r="F82" s="187">
        <v>0</v>
      </c>
      <c r="G82" s="190"/>
      <c r="H82" s="190"/>
      <c r="I82" s="190"/>
      <c r="J82" s="187"/>
      <c r="K82" s="186"/>
      <c r="L82" s="186"/>
      <c r="M82" s="186"/>
      <c r="N82" s="186"/>
      <c r="O82" s="186"/>
      <c r="P82" s="186"/>
      <c r="Q82" s="229">
        <v>0</v>
      </c>
      <c r="R82" s="145"/>
      <c r="S82" s="145"/>
      <c r="T82" s="145"/>
      <c r="U82" s="145"/>
      <c r="V82" s="145"/>
      <c r="W82" s="145"/>
      <c r="X82" s="145"/>
      <c r="Y82" s="145"/>
    </row>
    <row r="83" spans="1:25" ht="18" customHeight="1" x14ac:dyDescent="0.3">
      <c r="A83" s="230" t="s">
        <v>318</v>
      </c>
      <c r="B83" s="231">
        <f>+B56+B48+B39+B29+B19+B13</f>
        <v>276225000</v>
      </c>
      <c r="C83" s="231">
        <f t="shared" ref="C83:D83" si="13">+C56+C48+C39+C29+C19+C13</f>
        <v>0</v>
      </c>
      <c r="D83" s="231">
        <f t="shared" si="13"/>
        <v>295425994.25</v>
      </c>
      <c r="E83" s="232">
        <f>+E13+E19+E29+E39+E48+E56+E66+E71+E77</f>
        <v>12923184.49</v>
      </c>
      <c r="F83" s="233">
        <f t="shared" ref="F83:Q83" si="14">+F13+F19+F29+F39+F48+F56+F66+F71+F77</f>
        <v>13152324.940000001</v>
      </c>
      <c r="G83" s="234">
        <f>+G13+G19+G29+G39+G48+G56+G66+G71+G77</f>
        <v>17403220.690000001</v>
      </c>
      <c r="H83" s="234">
        <f t="shared" si="14"/>
        <v>23414669.789999999</v>
      </c>
      <c r="I83" s="234">
        <f t="shared" si="14"/>
        <v>28999625.969999999</v>
      </c>
      <c r="J83" s="233">
        <f t="shared" si="14"/>
        <v>24946759.5</v>
      </c>
      <c r="K83" s="232">
        <f t="shared" si="14"/>
        <v>0</v>
      </c>
      <c r="L83" s="232">
        <f t="shared" si="14"/>
        <v>0</v>
      </c>
      <c r="M83" s="232">
        <f t="shared" si="14"/>
        <v>0</v>
      </c>
      <c r="N83" s="232">
        <f t="shared" si="14"/>
        <v>0</v>
      </c>
      <c r="O83" s="232">
        <f t="shared" si="14"/>
        <v>0</v>
      </c>
      <c r="P83" s="232">
        <f t="shared" si="14"/>
        <v>0</v>
      </c>
      <c r="Q83" s="235">
        <f t="shared" si="14"/>
        <v>120839785.38</v>
      </c>
      <c r="R83" s="145"/>
      <c r="S83" s="145"/>
      <c r="T83" s="145"/>
      <c r="U83" s="145"/>
      <c r="V83" s="145"/>
      <c r="W83" s="145"/>
      <c r="X83" s="145"/>
      <c r="Y83" s="145"/>
    </row>
    <row r="84" spans="1:25" ht="15" customHeight="1" x14ac:dyDescent="0.3">
      <c r="A84" s="236" t="s">
        <v>319</v>
      </c>
      <c r="B84" s="208">
        <v>0</v>
      </c>
      <c r="C84" s="198">
        <v>0</v>
      </c>
      <c r="D84" s="208">
        <v>0</v>
      </c>
      <c r="E84" s="198">
        <v>0</v>
      </c>
      <c r="F84" s="208">
        <v>0</v>
      </c>
      <c r="G84" s="210">
        <v>0</v>
      </c>
      <c r="H84" s="210">
        <v>0</v>
      </c>
      <c r="I84" s="210">
        <v>0</v>
      </c>
      <c r="J84" s="208">
        <v>0</v>
      </c>
      <c r="K84" s="198">
        <v>0</v>
      </c>
      <c r="L84" s="198">
        <v>0</v>
      </c>
      <c r="M84" s="198">
        <v>0</v>
      </c>
      <c r="N84" s="198">
        <v>0</v>
      </c>
      <c r="O84" s="198">
        <v>0</v>
      </c>
      <c r="P84" s="198">
        <v>0</v>
      </c>
      <c r="Q84" s="237">
        <v>0</v>
      </c>
      <c r="R84" s="145"/>
      <c r="S84" s="145"/>
      <c r="T84" s="145"/>
      <c r="U84" s="145"/>
      <c r="V84" s="145"/>
      <c r="W84" s="145"/>
      <c r="X84" s="145"/>
      <c r="Y84" s="145"/>
    </row>
    <row r="85" spans="1:25" ht="15" customHeight="1" x14ac:dyDescent="0.3">
      <c r="A85" s="236" t="s">
        <v>320</v>
      </c>
      <c r="B85" s="208">
        <v>0</v>
      </c>
      <c r="C85" s="198">
        <v>0</v>
      </c>
      <c r="D85" s="208">
        <v>0</v>
      </c>
      <c r="E85" s="198">
        <v>0</v>
      </c>
      <c r="F85" s="208">
        <v>0</v>
      </c>
      <c r="G85" s="210">
        <v>0</v>
      </c>
      <c r="H85" s="210">
        <v>0</v>
      </c>
      <c r="I85" s="210">
        <v>0</v>
      </c>
      <c r="J85" s="208">
        <v>0</v>
      </c>
      <c r="K85" s="198">
        <v>0</v>
      </c>
      <c r="L85" s="198">
        <v>0</v>
      </c>
      <c r="M85" s="198">
        <v>0</v>
      </c>
      <c r="N85" s="198">
        <v>0</v>
      </c>
      <c r="O85" s="198">
        <v>0</v>
      </c>
      <c r="P85" s="198">
        <v>0</v>
      </c>
      <c r="Q85" s="237">
        <v>0</v>
      </c>
      <c r="R85" s="145"/>
      <c r="S85" s="145"/>
      <c r="T85" s="145"/>
      <c r="U85" s="145"/>
      <c r="V85" s="145"/>
      <c r="W85" s="145"/>
      <c r="X85" s="145"/>
      <c r="Y85" s="145"/>
    </row>
    <row r="86" spans="1:25" ht="15" customHeight="1" x14ac:dyDescent="0.3">
      <c r="A86" s="238" t="s">
        <v>321</v>
      </c>
      <c r="B86" s="187">
        <v>0</v>
      </c>
      <c r="C86" s="186">
        <v>0</v>
      </c>
      <c r="D86" s="187">
        <v>0</v>
      </c>
      <c r="E86" s="186">
        <v>0</v>
      </c>
      <c r="F86" s="187">
        <v>0</v>
      </c>
      <c r="G86" s="190">
        <v>0</v>
      </c>
      <c r="H86" s="190">
        <v>0</v>
      </c>
      <c r="I86" s="190">
        <v>0</v>
      </c>
      <c r="J86" s="187">
        <v>0</v>
      </c>
      <c r="K86" s="186">
        <v>0</v>
      </c>
      <c r="L86" s="186">
        <v>0</v>
      </c>
      <c r="M86" s="186">
        <v>0</v>
      </c>
      <c r="N86" s="186">
        <v>0</v>
      </c>
      <c r="O86" s="186">
        <v>0</v>
      </c>
      <c r="P86" s="186">
        <v>0</v>
      </c>
      <c r="Q86" s="229">
        <v>0</v>
      </c>
      <c r="R86" s="145"/>
      <c r="S86" s="145"/>
      <c r="T86" s="145"/>
      <c r="U86" s="145"/>
      <c r="V86" s="145"/>
      <c r="W86" s="145"/>
      <c r="X86" s="145"/>
      <c r="Y86" s="145"/>
    </row>
    <row r="87" spans="1:25" ht="15" customHeight="1" x14ac:dyDescent="0.3">
      <c r="A87" s="238" t="s">
        <v>322</v>
      </c>
      <c r="B87" s="187">
        <v>0</v>
      </c>
      <c r="C87" s="186">
        <v>0</v>
      </c>
      <c r="D87" s="187">
        <v>0</v>
      </c>
      <c r="E87" s="186">
        <v>0</v>
      </c>
      <c r="F87" s="187">
        <v>0</v>
      </c>
      <c r="G87" s="190">
        <v>0</v>
      </c>
      <c r="H87" s="190">
        <v>0</v>
      </c>
      <c r="I87" s="190">
        <v>0</v>
      </c>
      <c r="J87" s="187">
        <v>0</v>
      </c>
      <c r="K87" s="186">
        <v>0</v>
      </c>
      <c r="L87" s="186">
        <v>0</v>
      </c>
      <c r="M87" s="186">
        <v>0</v>
      </c>
      <c r="N87" s="186">
        <v>0</v>
      </c>
      <c r="O87" s="186">
        <v>0</v>
      </c>
      <c r="P87" s="186">
        <v>0</v>
      </c>
      <c r="Q87" s="229">
        <v>0</v>
      </c>
      <c r="R87" s="145"/>
      <c r="S87" s="145"/>
      <c r="T87" s="145"/>
      <c r="U87" s="145"/>
      <c r="V87" s="145"/>
      <c r="W87" s="145"/>
      <c r="X87" s="145"/>
      <c r="Y87" s="145"/>
    </row>
    <row r="88" spans="1:25" ht="15" customHeight="1" x14ac:dyDescent="0.3">
      <c r="A88" s="236" t="s">
        <v>323</v>
      </c>
      <c r="B88" s="208">
        <v>0</v>
      </c>
      <c r="C88" s="198">
        <v>0</v>
      </c>
      <c r="D88" s="208">
        <v>0</v>
      </c>
      <c r="E88" s="198">
        <v>0</v>
      </c>
      <c r="F88" s="208">
        <v>0</v>
      </c>
      <c r="G88" s="210">
        <v>0</v>
      </c>
      <c r="H88" s="210">
        <v>0</v>
      </c>
      <c r="I88" s="210">
        <v>0</v>
      </c>
      <c r="J88" s="208">
        <v>0</v>
      </c>
      <c r="K88" s="198">
        <v>0</v>
      </c>
      <c r="L88" s="198">
        <v>0</v>
      </c>
      <c r="M88" s="198">
        <v>0</v>
      </c>
      <c r="N88" s="198">
        <v>0</v>
      </c>
      <c r="O88" s="198">
        <v>0</v>
      </c>
      <c r="P88" s="198">
        <v>0</v>
      </c>
      <c r="Q88" s="237">
        <v>0</v>
      </c>
      <c r="R88" s="145"/>
      <c r="S88" s="145"/>
      <c r="T88" s="145"/>
      <c r="U88" s="145"/>
      <c r="V88" s="145"/>
      <c r="W88" s="145"/>
      <c r="X88" s="145"/>
      <c r="Y88" s="145"/>
    </row>
    <row r="89" spans="1:25" ht="15" customHeight="1" x14ac:dyDescent="0.3">
      <c r="A89" s="238" t="s">
        <v>324</v>
      </c>
      <c r="B89" s="187">
        <v>0</v>
      </c>
      <c r="C89" s="186">
        <v>0</v>
      </c>
      <c r="D89" s="187">
        <v>0</v>
      </c>
      <c r="E89" s="186">
        <v>0</v>
      </c>
      <c r="F89" s="187">
        <v>0</v>
      </c>
      <c r="G89" s="190">
        <v>0</v>
      </c>
      <c r="H89" s="190">
        <v>0</v>
      </c>
      <c r="I89" s="190">
        <v>0</v>
      </c>
      <c r="J89" s="187">
        <v>0</v>
      </c>
      <c r="K89" s="186">
        <v>0</v>
      </c>
      <c r="L89" s="186">
        <v>0</v>
      </c>
      <c r="M89" s="186">
        <v>0</v>
      </c>
      <c r="N89" s="186">
        <v>0</v>
      </c>
      <c r="O89" s="186">
        <v>0</v>
      </c>
      <c r="P89" s="186">
        <v>0</v>
      </c>
      <c r="Q89" s="229">
        <v>0</v>
      </c>
      <c r="R89" s="145"/>
      <c r="S89" s="145"/>
      <c r="T89" s="145"/>
      <c r="U89" s="145"/>
      <c r="V89" s="145"/>
      <c r="W89" s="145"/>
      <c r="X89" s="145"/>
      <c r="Y89" s="145"/>
    </row>
    <row r="90" spans="1:25" ht="15" customHeight="1" x14ac:dyDescent="0.3">
      <c r="A90" s="238" t="s">
        <v>325</v>
      </c>
      <c r="B90" s="187">
        <v>0</v>
      </c>
      <c r="C90" s="186">
        <v>0</v>
      </c>
      <c r="D90" s="187">
        <v>0</v>
      </c>
      <c r="E90" s="186">
        <v>0</v>
      </c>
      <c r="F90" s="187">
        <v>0</v>
      </c>
      <c r="G90" s="190">
        <v>0</v>
      </c>
      <c r="H90" s="190">
        <v>0</v>
      </c>
      <c r="I90" s="190">
        <v>0</v>
      </c>
      <c r="J90" s="187">
        <v>0</v>
      </c>
      <c r="K90" s="186">
        <v>0</v>
      </c>
      <c r="L90" s="186">
        <v>0</v>
      </c>
      <c r="M90" s="186">
        <v>0</v>
      </c>
      <c r="N90" s="186">
        <v>0</v>
      </c>
      <c r="O90" s="186">
        <v>0</v>
      </c>
      <c r="P90" s="186">
        <v>0</v>
      </c>
      <c r="Q90" s="229">
        <v>0</v>
      </c>
      <c r="R90" s="145"/>
      <c r="S90" s="145"/>
      <c r="T90" s="145"/>
      <c r="U90" s="145"/>
      <c r="V90" s="145"/>
      <c r="W90" s="145"/>
      <c r="X90" s="145"/>
      <c r="Y90" s="145"/>
    </row>
    <row r="91" spans="1:25" ht="15" customHeight="1" x14ac:dyDescent="0.3">
      <c r="A91" s="236" t="s">
        <v>326</v>
      </c>
      <c r="B91" s="208">
        <v>0</v>
      </c>
      <c r="C91" s="198">
        <v>0</v>
      </c>
      <c r="D91" s="208">
        <v>0</v>
      </c>
      <c r="E91" s="198">
        <v>0</v>
      </c>
      <c r="F91" s="208">
        <v>0</v>
      </c>
      <c r="G91" s="210">
        <v>0</v>
      </c>
      <c r="H91" s="210">
        <v>0</v>
      </c>
      <c r="I91" s="210">
        <v>0</v>
      </c>
      <c r="J91" s="208">
        <v>0</v>
      </c>
      <c r="K91" s="198">
        <v>0</v>
      </c>
      <c r="L91" s="198">
        <v>0</v>
      </c>
      <c r="M91" s="198">
        <v>0</v>
      </c>
      <c r="N91" s="198">
        <v>0</v>
      </c>
      <c r="O91" s="198">
        <v>0</v>
      </c>
      <c r="P91" s="198">
        <v>0</v>
      </c>
      <c r="Q91" s="237">
        <v>0</v>
      </c>
      <c r="R91" s="145"/>
      <c r="S91" s="145"/>
      <c r="T91" s="145"/>
      <c r="U91" s="145"/>
      <c r="V91" s="145"/>
      <c r="W91" s="145"/>
      <c r="X91" s="145"/>
      <c r="Y91" s="145"/>
    </row>
    <row r="92" spans="1:25" ht="15" customHeight="1" x14ac:dyDescent="0.3">
      <c r="A92" s="238" t="s">
        <v>327</v>
      </c>
      <c r="B92" s="187">
        <v>0</v>
      </c>
      <c r="C92" s="186">
        <v>0</v>
      </c>
      <c r="D92" s="187">
        <v>0</v>
      </c>
      <c r="E92" s="186">
        <v>0</v>
      </c>
      <c r="F92" s="187">
        <v>0</v>
      </c>
      <c r="G92" s="190">
        <v>0</v>
      </c>
      <c r="H92" s="190">
        <v>0</v>
      </c>
      <c r="I92" s="190">
        <v>0</v>
      </c>
      <c r="J92" s="187">
        <v>0</v>
      </c>
      <c r="K92" s="186">
        <v>0</v>
      </c>
      <c r="L92" s="186">
        <v>0</v>
      </c>
      <c r="M92" s="186">
        <v>0</v>
      </c>
      <c r="N92" s="186">
        <v>0</v>
      </c>
      <c r="O92" s="186">
        <v>0</v>
      </c>
      <c r="P92" s="186">
        <v>0</v>
      </c>
      <c r="Q92" s="229">
        <v>0</v>
      </c>
      <c r="R92" s="145"/>
      <c r="S92" s="145"/>
      <c r="T92" s="145"/>
      <c r="U92" s="145"/>
      <c r="V92" s="145"/>
      <c r="W92" s="145"/>
      <c r="X92" s="145"/>
      <c r="Y92" s="145"/>
    </row>
    <row r="93" spans="1:25" ht="23.25" customHeight="1" x14ac:dyDescent="0.3">
      <c r="A93" s="230" t="s">
        <v>328</v>
      </c>
      <c r="B93" s="233">
        <f>+B84+B85+B87+B91</f>
        <v>0</v>
      </c>
      <c r="C93" s="232">
        <f t="shared" ref="C93:Q93" si="15">+C84+C85+C87+C91</f>
        <v>0</v>
      </c>
      <c r="D93" s="233">
        <f t="shared" si="15"/>
        <v>0</v>
      </c>
      <c r="E93" s="232">
        <f t="shared" si="15"/>
        <v>0</v>
      </c>
      <c r="F93" s="233">
        <f t="shared" si="15"/>
        <v>0</v>
      </c>
      <c r="G93" s="234">
        <f t="shared" si="15"/>
        <v>0</v>
      </c>
      <c r="H93" s="234">
        <f t="shared" si="15"/>
        <v>0</v>
      </c>
      <c r="I93" s="234">
        <f t="shared" si="15"/>
        <v>0</v>
      </c>
      <c r="J93" s="233">
        <f t="shared" si="15"/>
        <v>0</v>
      </c>
      <c r="K93" s="232">
        <f t="shared" si="15"/>
        <v>0</v>
      </c>
      <c r="L93" s="232">
        <f t="shared" si="15"/>
        <v>0</v>
      </c>
      <c r="M93" s="232">
        <f t="shared" si="15"/>
        <v>0</v>
      </c>
      <c r="N93" s="232">
        <f t="shared" si="15"/>
        <v>0</v>
      </c>
      <c r="O93" s="232">
        <f t="shared" si="15"/>
        <v>0</v>
      </c>
      <c r="P93" s="232">
        <f t="shared" si="15"/>
        <v>0</v>
      </c>
      <c r="Q93" s="235">
        <f t="shared" si="15"/>
        <v>0</v>
      </c>
      <c r="R93" s="145"/>
      <c r="S93" s="145"/>
      <c r="T93" s="145"/>
      <c r="U93" s="145"/>
      <c r="V93" s="145"/>
      <c r="W93" s="145"/>
      <c r="X93" s="145"/>
      <c r="Y93" s="145"/>
    </row>
    <row r="94" spans="1:25" ht="6.75" customHeight="1" thickBot="1" x14ac:dyDescent="0.35">
      <c r="A94" s="236"/>
      <c r="B94" s="187"/>
      <c r="C94" s="203"/>
      <c r="D94" s="239"/>
      <c r="E94" s="201"/>
      <c r="F94" s="240"/>
      <c r="G94" s="241"/>
      <c r="H94" s="202"/>
      <c r="I94" s="202"/>
      <c r="J94" s="199"/>
      <c r="K94" s="201"/>
      <c r="L94" s="201"/>
      <c r="M94" s="201"/>
      <c r="N94" s="201"/>
      <c r="O94" s="201"/>
      <c r="P94" s="186"/>
      <c r="Q94" s="229"/>
      <c r="R94" s="145"/>
      <c r="S94" s="145"/>
      <c r="T94" s="145"/>
      <c r="U94" s="145"/>
      <c r="V94" s="145"/>
      <c r="W94" s="145"/>
      <c r="X94" s="145"/>
      <c r="Y94" s="145"/>
    </row>
    <row r="95" spans="1:25" ht="28.5" customHeight="1" thickBot="1" x14ac:dyDescent="0.35">
      <c r="A95" s="242" t="s">
        <v>252</v>
      </c>
      <c r="B95" s="243">
        <f>+B83+B93</f>
        <v>276225000</v>
      </c>
      <c r="C95" s="244">
        <f>+C13+C19+C29+C56</f>
        <v>0</v>
      </c>
      <c r="D95" s="243">
        <f>+D13+D19+D29+D56</f>
        <v>295425994.25</v>
      </c>
      <c r="E95" s="244">
        <f t="shared" ref="E95:Q95" si="16">E13+E19+E29+E56</f>
        <v>12923184.49</v>
      </c>
      <c r="F95" s="243">
        <f t="shared" si="16"/>
        <v>13152324.940000001</v>
      </c>
      <c r="G95" s="245">
        <f t="shared" si="16"/>
        <v>17403220.690000001</v>
      </c>
      <c r="H95" s="245">
        <f t="shared" si="16"/>
        <v>23414669.789999999</v>
      </c>
      <c r="I95" s="245">
        <f t="shared" si="16"/>
        <v>28999625.969999999</v>
      </c>
      <c r="J95" s="243">
        <f t="shared" si="16"/>
        <v>24946759.5</v>
      </c>
      <c r="K95" s="244">
        <f t="shared" si="16"/>
        <v>0</v>
      </c>
      <c r="L95" s="244">
        <f t="shared" si="16"/>
        <v>0</v>
      </c>
      <c r="M95" s="244">
        <f t="shared" si="16"/>
        <v>0</v>
      </c>
      <c r="N95" s="244">
        <f t="shared" si="16"/>
        <v>0</v>
      </c>
      <c r="O95" s="244">
        <f t="shared" si="16"/>
        <v>0</v>
      </c>
      <c r="P95" s="244">
        <f t="shared" si="16"/>
        <v>0</v>
      </c>
      <c r="Q95" s="246">
        <f t="shared" si="16"/>
        <v>120839785.38</v>
      </c>
    </row>
    <row r="96" spans="1:25" ht="12.75" customHeight="1" x14ac:dyDescent="0.3">
      <c r="A96" s="247" t="s">
        <v>253</v>
      </c>
      <c r="B96" s="247"/>
      <c r="C96" s="248"/>
      <c r="D96" s="248"/>
      <c r="E96" s="249"/>
      <c r="F96" s="249"/>
      <c r="P96" s="161"/>
    </row>
    <row r="97" spans="1:16" ht="14.25" customHeight="1" x14ac:dyDescent="0.3">
      <c r="B97" s="250"/>
      <c r="C97" s="251"/>
      <c r="D97" s="251"/>
      <c r="E97" s="252"/>
      <c r="F97" s="249"/>
      <c r="P97" s="161"/>
    </row>
    <row r="98" spans="1:16" ht="12.75" customHeight="1" x14ac:dyDescent="0.3">
      <c r="B98" s="250"/>
      <c r="C98" s="251"/>
      <c r="D98" s="251"/>
      <c r="E98" s="252"/>
      <c r="F98" s="253"/>
      <c r="P98" s="161"/>
    </row>
    <row r="99" spans="1:16" ht="12.75" customHeight="1" x14ac:dyDescent="0.3">
      <c r="A99" s="254" t="s">
        <v>338</v>
      </c>
      <c r="B99" s="255"/>
      <c r="C99" s="256"/>
      <c r="D99" s="256"/>
      <c r="E99" s="252"/>
      <c r="F99" s="249"/>
    </row>
    <row r="100" spans="1:16" ht="12.75" customHeight="1" x14ac:dyDescent="0.3">
      <c r="A100" s="255" t="s">
        <v>329</v>
      </c>
      <c r="B100" s="255"/>
      <c r="C100" s="257"/>
      <c r="D100" s="257"/>
      <c r="E100" s="252"/>
      <c r="F100" s="249"/>
    </row>
    <row r="101" spans="1:16" ht="12.75" customHeight="1" x14ac:dyDescent="0.3">
      <c r="A101" s="255" t="s">
        <v>254</v>
      </c>
      <c r="B101" s="255"/>
      <c r="C101" s="256"/>
      <c r="D101" s="256"/>
      <c r="E101" s="252"/>
      <c r="F101" s="249"/>
    </row>
    <row r="102" spans="1:16" ht="12.75" customHeight="1" x14ac:dyDescent="0.3">
      <c r="A102" s="247" t="s">
        <v>330</v>
      </c>
      <c r="B102" s="258"/>
      <c r="C102" s="259"/>
    </row>
    <row r="103" spans="1:16" ht="12.75" customHeight="1" x14ac:dyDescent="0.3">
      <c r="A103" s="247" t="s">
        <v>331</v>
      </c>
      <c r="B103" s="258"/>
      <c r="C103" s="259"/>
    </row>
    <row r="104" spans="1:16" ht="12.75" customHeight="1" x14ac:dyDescent="0.3">
      <c r="A104" s="258"/>
      <c r="B104" s="258"/>
      <c r="C104" s="259"/>
    </row>
    <row r="105" spans="1:16" ht="12.75" customHeight="1" x14ac:dyDescent="0.3">
      <c r="A105" s="258"/>
      <c r="B105" s="258"/>
      <c r="C105" s="259"/>
    </row>
    <row r="106" spans="1:16" ht="12.75" customHeight="1" x14ac:dyDescent="0.3">
      <c r="A106" s="258"/>
      <c r="B106" s="258"/>
      <c r="C106" s="259"/>
    </row>
    <row r="107" spans="1:16" ht="12.75" customHeight="1" x14ac:dyDescent="0.3">
      <c r="A107" s="258"/>
      <c r="B107" s="258"/>
      <c r="C107" s="259"/>
    </row>
    <row r="108" spans="1:16" ht="12.75" customHeight="1" x14ac:dyDescent="0.3">
      <c r="A108" s="258"/>
      <c r="B108" s="258"/>
      <c r="C108" s="259"/>
    </row>
    <row r="109" spans="1:16" ht="12.75" customHeight="1" x14ac:dyDescent="0.3">
      <c r="A109" s="258"/>
      <c r="B109" s="258"/>
      <c r="C109" s="259"/>
    </row>
    <row r="110" spans="1:16" ht="17.25" customHeight="1" x14ac:dyDescent="0.35">
      <c r="A110" s="260" t="s">
        <v>332</v>
      </c>
      <c r="B110" s="261"/>
      <c r="C110" s="260"/>
      <c r="D110" s="260" t="s">
        <v>333</v>
      </c>
      <c r="E110" s="261"/>
      <c r="F110" s="261"/>
      <c r="G110" s="261"/>
      <c r="H110" s="261"/>
      <c r="J110" s="262" t="s">
        <v>334</v>
      </c>
    </row>
    <row r="111" spans="1:16" ht="19.5" customHeight="1" x14ac:dyDescent="0.35">
      <c r="A111" s="263" t="s">
        <v>335</v>
      </c>
      <c r="B111" s="261"/>
      <c r="C111" s="260"/>
      <c r="D111" s="263" t="s">
        <v>336</v>
      </c>
      <c r="E111" s="261"/>
      <c r="F111" s="261"/>
      <c r="G111" s="261"/>
      <c r="H111" s="261"/>
      <c r="J111" s="264" t="s">
        <v>337</v>
      </c>
    </row>
    <row r="112" spans="1:16" ht="12.75" customHeight="1" x14ac:dyDescent="0.3">
      <c r="A112" s="258"/>
      <c r="B112" s="258"/>
      <c r="C112" s="259"/>
    </row>
    <row r="113" spans="1:3" ht="12.75" customHeight="1" x14ac:dyDescent="0.3">
      <c r="A113" s="258"/>
      <c r="B113" s="258"/>
      <c r="C113" s="259"/>
    </row>
    <row r="114" spans="1:3" ht="12.75" customHeight="1" x14ac:dyDescent="0.3">
      <c r="A114" s="258"/>
      <c r="B114" s="258"/>
      <c r="C114" s="259"/>
    </row>
    <row r="115" spans="1:3" ht="12.75" customHeight="1" x14ac:dyDescent="0.3">
      <c r="A115" s="258"/>
      <c r="B115" s="258"/>
      <c r="C115" s="259"/>
    </row>
    <row r="116" spans="1:3" ht="12.75" customHeight="1" x14ac:dyDescent="0.3">
      <c r="A116" s="258"/>
      <c r="B116" s="258"/>
      <c r="C116" s="259"/>
    </row>
    <row r="117" spans="1:3" ht="12.75" customHeight="1" x14ac:dyDescent="0.3">
      <c r="A117" s="258"/>
      <c r="B117" s="258"/>
      <c r="C117" s="259"/>
    </row>
    <row r="118" spans="1:3" ht="12.75" customHeight="1" x14ac:dyDescent="0.3">
      <c r="A118" s="258"/>
      <c r="B118" s="258"/>
      <c r="C118" s="259"/>
    </row>
    <row r="119" spans="1:3" ht="12.75" customHeight="1" x14ac:dyDescent="0.3">
      <c r="A119" s="258"/>
      <c r="B119" s="258"/>
      <c r="C119" s="259"/>
    </row>
    <row r="120" spans="1:3" ht="12.75" customHeight="1" x14ac:dyDescent="0.3">
      <c r="A120" s="258"/>
      <c r="B120" s="258"/>
      <c r="C120" s="259"/>
    </row>
    <row r="121" spans="1:3" ht="12.75" customHeight="1" x14ac:dyDescent="0.3">
      <c r="A121" s="258"/>
      <c r="B121" s="258"/>
      <c r="C121" s="259"/>
    </row>
    <row r="122" spans="1:3" ht="12.75" customHeight="1" x14ac:dyDescent="0.3">
      <c r="A122" s="258"/>
      <c r="B122" s="258"/>
      <c r="C122" s="259"/>
    </row>
    <row r="123" spans="1:3" ht="12.75" customHeight="1" x14ac:dyDescent="0.3">
      <c r="A123" s="258"/>
      <c r="B123" s="258"/>
      <c r="C123" s="259"/>
    </row>
    <row r="124" spans="1:3" ht="12.75" customHeight="1" x14ac:dyDescent="0.3">
      <c r="A124" s="258"/>
      <c r="B124" s="258"/>
      <c r="C124" s="259"/>
    </row>
    <row r="125" spans="1:3" ht="12.75" customHeight="1" x14ac:dyDescent="0.3">
      <c r="A125" s="258"/>
      <c r="B125" s="258"/>
      <c r="C125" s="259"/>
    </row>
    <row r="126" spans="1:3" ht="12.75" customHeight="1" x14ac:dyDescent="0.3">
      <c r="A126" s="258"/>
      <c r="B126" s="258"/>
      <c r="C126" s="259"/>
    </row>
    <row r="127" spans="1:3" ht="12.75" customHeight="1" x14ac:dyDescent="0.3">
      <c r="A127" s="258"/>
      <c r="B127" s="258"/>
      <c r="C127" s="259"/>
    </row>
    <row r="128" spans="1:3" ht="12.75" customHeight="1" x14ac:dyDescent="0.3">
      <c r="A128" s="258"/>
      <c r="B128" s="258"/>
      <c r="C128" s="259"/>
    </row>
    <row r="129" spans="1:17" ht="12.75" customHeight="1" x14ac:dyDescent="0.3">
      <c r="A129" s="258"/>
      <c r="B129" s="258"/>
      <c r="C129" s="259"/>
    </row>
    <row r="130" spans="1:17" ht="12.75" customHeight="1" x14ac:dyDescent="0.3">
      <c r="A130" s="258"/>
      <c r="B130" s="258"/>
      <c r="C130" s="259"/>
    </row>
    <row r="131" spans="1:17" ht="12.75" customHeight="1" x14ac:dyDescent="0.3">
      <c r="A131" s="258"/>
      <c r="B131" s="258"/>
      <c r="C131" s="259"/>
    </row>
    <row r="132" spans="1:17" ht="12.75" customHeight="1" x14ac:dyDescent="0.3">
      <c r="A132" s="258"/>
      <c r="B132" s="258"/>
      <c r="C132" s="259"/>
    </row>
    <row r="133" spans="1:17" ht="12.75" customHeight="1" x14ac:dyDescent="0.3">
      <c r="A133" s="258"/>
      <c r="B133" s="258"/>
      <c r="C133" s="259"/>
    </row>
    <row r="134" spans="1:17" ht="12.75" customHeight="1" x14ac:dyDescent="0.3">
      <c r="A134" s="258"/>
      <c r="B134" s="258"/>
      <c r="C134" s="259"/>
    </row>
    <row r="135" spans="1:17" ht="12.75" customHeight="1" x14ac:dyDescent="0.3">
      <c r="A135" s="258"/>
      <c r="B135" s="258"/>
      <c r="C135" s="259"/>
    </row>
    <row r="136" spans="1:17" ht="12.75" customHeight="1" x14ac:dyDescent="0.3">
      <c r="A136" s="258"/>
      <c r="B136" s="258"/>
      <c r="C136" s="259"/>
    </row>
    <row r="137" spans="1:17" ht="12.75" customHeight="1" x14ac:dyDescent="0.3">
      <c r="A137" s="258"/>
      <c r="B137" s="258"/>
      <c r="C137" s="259"/>
    </row>
    <row r="138" spans="1:17" ht="12.75" customHeight="1" x14ac:dyDescent="0.3">
      <c r="A138" s="258"/>
      <c r="B138" s="258"/>
      <c r="C138" s="259"/>
    </row>
    <row r="139" spans="1:17" ht="12.75" customHeight="1" x14ac:dyDescent="0.3">
      <c r="A139" s="258"/>
      <c r="B139" s="258"/>
      <c r="C139" s="259"/>
    </row>
    <row r="140" spans="1:17" ht="12.75" customHeight="1" x14ac:dyDescent="0.3">
      <c r="A140" s="258"/>
      <c r="B140" s="258"/>
      <c r="C140" s="259"/>
    </row>
    <row r="141" spans="1:17" ht="12.75" customHeight="1" x14ac:dyDescent="0.3">
      <c r="B141" s="265"/>
      <c r="C141" s="259"/>
    </row>
    <row r="142" spans="1:17" ht="17.25" customHeight="1" x14ac:dyDescent="0.3"/>
    <row r="144" spans="1:17" ht="17.25" customHeight="1" x14ac:dyDescent="0.35">
      <c r="K144" s="261"/>
      <c r="L144" s="261"/>
      <c r="M144" s="261"/>
      <c r="N144" s="261"/>
      <c r="O144" s="261"/>
      <c r="P144" s="261"/>
      <c r="Q144" s="261"/>
    </row>
    <row r="145" spans="1:17" ht="17.25" customHeight="1" x14ac:dyDescent="0.35">
      <c r="K145" s="261"/>
      <c r="L145" s="261"/>
      <c r="M145" s="261"/>
      <c r="N145" s="261"/>
      <c r="O145" s="261"/>
      <c r="P145" s="264"/>
      <c r="Q145" s="261"/>
    </row>
    <row r="146" spans="1:17" ht="12.75" customHeight="1" x14ac:dyDescent="0.3">
      <c r="A146" s="147"/>
      <c r="B146" s="147"/>
      <c r="C146" s="147"/>
      <c r="D146" s="147"/>
      <c r="E146" s="147"/>
      <c r="F146" s="147"/>
      <c r="G146" s="147"/>
      <c r="H146" s="147"/>
      <c r="I146" s="147"/>
      <c r="J146" s="147"/>
      <c r="K146" s="147"/>
      <c r="L146" s="147"/>
      <c r="M146" s="147"/>
      <c r="N146" s="147"/>
      <c r="O146" s="147"/>
      <c r="P146" s="266"/>
      <c r="Q146" s="147"/>
    </row>
    <row r="147" spans="1:17" ht="12.75" customHeight="1" x14ac:dyDescent="0.3">
      <c r="A147" s="147"/>
      <c r="B147" s="147"/>
      <c r="C147" s="147"/>
      <c r="D147" s="147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47"/>
      <c r="P147" s="266"/>
      <c r="Q147" s="147"/>
    </row>
    <row r="148" spans="1:17" ht="12.75" customHeight="1" x14ac:dyDescent="0.3">
      <c r="F148" s="259"/>
      <c r="G148" s="259"/>
      <c r="H148" s="267"/>
      <c r="I148" s="267"/>
      <c r="P148" s="161"/>
    </row>
    <row r="149" spans="1:17" ht="12.75" customHeight="1" x14ac:dyDescent="0.3">
      <c r="F149" s="259"/>
      <c r="G149" s="259"/>
      <c r="I149" s="259"/>
      <c r="P149" s="161"/>
    </row>
    <row r="150" spans="1:17" ht="12.75" customHeight="1" x14ac:dyDescent="0.3">
      <c r="P150" s="161"/>
    </row>
    <row r="151" spans="1:17" ht="12.75" customHeight="1" x14ac:dyDescent="0.3">
      <c r="P151" s="161"/>
    </row>
    <row r="152" spans="1:17" ht="12.75" customHeight="1" x14ac:dyDescent="0.3">
      <c r="P152" s="161"/>
    </row>
    <row r="153" spans="1:17" ht="12.75" customHeight="1" x14ac:dyDescent="0.3">
      <c r="P153" s="161"/>
    </row>
    <row r="154" spans="1:17" ht="12.75" customHeight="1" x14ac:dyDescent="0.3">
      <c r="P154" s="161"/>
    </row>
    <row r="155" spans="1:17" ht="12.75" customHeight="1" x14ac:dyDescent="0.3">
      <c r="P155" s="161"/>
    </row>
    <row r="156" spans="1:17" ht="12.75" customHeight="1" x14ac:dyDescent="0.3">
      <c r="P156" s="161"/>
    </row>
    <row r="157" spans="1:17" ht="12.75" customHeight="1" x14ac:dyDescent="0.3">
      <c r="P157" s="161"/>
    </row>
    <row r="158" spans="1:17" ht="12.75" customHeight="1" x14ac:dyDescent="0.3">
      <c r="P158" s="161"/>
    </row>
    <row r="159" spans="1:17" ht="12.75" customHeight="1" x14ac:dyDescent="0.3">
      <c r="P159" s="161"/>
    </row>
    <row r="160" spans="1:17" ht="12.75" customHeight="1" x14ac:dyDescent="0.3">
      <c r="P160" s="161"/>
    </row>
    <row r="161" spans="16:16" ht="12.75" customHeight="1" x14ac:dyDescent="0.3">
      <c r="P161" s="161"/>
    </row>
    <row r="162" spans="16:16" ht="12.75" customHeight="1" x14ac:dyDescent="0.3">
      <c r="P162" s="161"/>
    </row>
    <row r="163" spans="16:16" ht="12.75" customHeight="1" x14ac:dyDescent="0.3">
      <c r="P163" s="161"/>
    </row>
    <row r="164" spans="16:16" ht="12.75" customHeight="1" x14ac:dyDescent="0.3">
      <c r="P164" s="161"/>
    </row>
    <row r="165" spans="16:16" ht="12.75" customHeight="1" x14ac:dyDescent="0.3">
      <c r="P165" s="161"/>
    </row>
    <row r="166" spans="16:16" ht="12.75" customHeight="1" x14ac:dyDescent="0.3">
      <c r="P166" s="161"/>
    </row>
    <row r="167" spans="16:16" ht="12.75" customHeight="1" x14ac:dyDescent="0.3">
      <c r="P167" s="161"/>
    </row>
    <row r="168" spans="16:16" ht="12.75" customHeight="1" x14ac:dyDescent="0.3">
      <c r="P168" s="161"/>
    </row>
    <row r="169" spans="16:16" ht="12.75" customHeight="1" x14ac:dyDescent="0.3">
      <c r="P169" s="161"/>
    </row>
    <row r="170" spans="16:16" ht="12.75" customHeight="1" x14ac:dyDescent="0.3">
      <c r="P170" s="161"/>
    </row>
    <row r="171" spans="16:16" ht="12.75" customHeight="1" x14ac:dyDescent="0.3">
      <c r="P171" s="161"/>
    </row>
    <row r="172" spans="16:16" ht="12.75" customHeight="1" x14ac:dyDescent="0.3">
      <c r="P172" s="161"/>
    </row>
    <row r="173" spans="16:16" ht="12.75" customHeight="1" x14ac:dyDescent="0.3">
      <c r="P173" s="161"/>
    </row>
    <row r="174" spans="16:16" ht="12.75" customHeight="1" x14ac:dyDescent="0.3">
      <c r="P174" s="161"/>
    </row>
    <row r="175" spans="16:16" ht="12.75" customHeight="1" x14ac:dyDescent="0.3">
      <c r="P175" s="161"/>
    </row>
    <row r="176" spans="16:16" ht="12.75" customHeight="1" x14ac:dyDescent="0.3">
      <c r="P176" s="161"/>
    </row>
    <row r="177" spans="16:16" ht="12.75" customHeight="1" x14ac:dyDescent="0.3">
      <c r="P177" s="161"/>
    </row>
    <row r="178" spans="16:16" ht="12.75" customHeight="1" x14ac:dyDescent="0.3">
      <c r="P178" s="161"/>
    </row>
    <row r="179" spans="16:16" ht="12.75" customHeight="1" x14ac:dyDescent="0.3">
      <c r="P179" s="161"/>
    </row>
    <row r="180" spans="16:16" ht="12.75" customHeight="1" x14ac:dyDescent="0.3">
      <c r="P180" s="161"/>
    </row>
    <row r="181" spans="16:16" ht="12.75" customHeight="1" x14ac:dyDescent="0.3">
      <c r="P181" s="161"/>
    </row>
    <row r="182" spans="16:16" ht="12.75" customHeight="1" x14ac:dyDescent="0.3">
      <c r="P182" s="161"/>
    </row>
    <row r="183" spans="16:16" ht="12.75" customHeight="1" x14ac:dyDescent="0.3">
      <c r="P183" s="161"/>
    </row>
    <row r="184" spans="16:16" ht="12.75" customHeight="1" x14ac:dyDescent="0.3">
      <c r="P184" s="161"/>
    </row>
    <row r="185" spans="16:16" ht="12.75" customHeight="1" x14ac:dyDescent="0.3">
      <c r="P185" s="161"/>
    </row>
    <row r="186" spans="16:16" ht="12.75" customHeight="1" x14ac:dyDescent="0.3">
      <c r="P186" s="161"/>
    </row>
    <row r="187" spans="16:16" ht="12.75" customHeight="1" x14ac:dyDescent="0.3">
      <c r="P187" s="161"/>
    </row>
    <row r="188" spans="16:16" ht="12.75" customHeight="1" x14ac:dyDescent="0.3">
      <c r="P188" s="161"/>
    </row>
    <row r="189" spans="16:16" ht="12.75" customHeight="1" x14ac:dyDescent="0.3">
      <c r="P189" s="161"/>
    </row>
    <row r="190" spans="16:16" ht="12.75" customHeight="1" x14ac:dyDescent="0.3">
      <c r="P190" s="161"/>
    </row>
    <row r="191" spans="16:16" ht="12.75" customHeight="1" x14ac:dyDescent="0.3">
      <c r="P191" s="161"/>
    </row>
    <row r="192" spans="16:16" ht="12.75" customHeight="1" x14ac:dyDescent="0.3">
      <c r="P192" s="161"/>
    </row>
    <row r="193" spans="16:16" ht="12.75" customHeight="1" x14ac:dyDescent="0.3">
      <c r="P193" s="161"/>
    </row>
    <row r="194" spans="16:16" ht="12.75" customHeight="1" x14ac:dyDescent="0.3">
      <c r="P194" s="161"/>
    </row>
    <row r="195" spans="16:16" ht="12.75" customHeight="1" x14ac:dyDescent="0.3">
      <c r="P195" s="161"/>
    </row>
    <row r="196" spans="16:16" ht="12.75" customHeight="1" x14ac:dyDescent="0.3">
      <c r="P196" s="161"/>
    </row>
    <row r="197" spans="16:16" ht="12.75" customHeight="1" x14ac:dyDescent="0.3">
      <c r="P197" s="161"/>
    </row>
    <row r="198" spans="16:16" ht="12.75" customHeight="1" x14ac:dyDescent="0.3">
      <c r="P198" s="161"/>
    </row>
    <row r="199" spans="16:16" ht="12.75" customHeight="1" x14ac:dyDescent="0.3">
      <c r="P199" s="161"/>
    </row>
    <row r="200" spans="16:16" ht="12.75" customHeight="1" x14ac:dyDescent="0.3">
      <c r="P200" s="161"/>
    </row>
    <row r="201" spans="16:16" ht="12.75" customHeight="1" x14ac:dyDescent="0.3">
      <c r="P201" s="161"/>
    </row>
    <row r="202" spans="16:16" ht="12.75" customHeight="1" x14ac:dyDescent="0.3">
      <c r="P202" s="161"/>
    </row>
    <row r="203" spans="16:16" ht="12.75" customHeight="1" x14ac:dyDescent="0.3">
      <c r="P203" s="161"/>
    </row>
    <row r="204" spans="16:16" ht="12.75" customHeight="1" x14ac:dyDescent="0.3">
      <c r="P204" s="161"/>
    </row>
    <row r="205" spans="16:16" ht="12.75" customHeight="1" x14ac:dyDescent="0.3">
      <c r="P205" s="161"/>
    </row>
    <row r="206" spans="16:16" ht="12.75" customHeight="1" x14ac:dyDescent="0.3">
      <c r="P206" s="161"/>
    </row>
    <row r="207" spans="16:16" ht="12.75" customHeight="1" x14ac:dyDescent="0.3">
      <c r="P207" s="161"/>
    </row>
    <row r="208" spans="16:16" ht="12.75" customHeight="1" x14ac:dyDescent="0.3">
      <c r="P208" s="161"/>
    </row>
    <row r="209" spans="16:16" ht="12.75" customHeight="1" x14ac:dyDescent="0.3">
      <c r="P209" s="161"/>
    </row>
    <row r="210" spans="16:16" ht="12.75" customHeight="1" x14ac:dyDescent="0.3">
      <c r="P210" s="161"/>
    </row>
    <row r="211" spans="16:16" ht="12.75" customHeight="1" x14ac:dyDescent="0.3">
      <c r="P211" s="161"/>
    </row>
    <row r="212" spans="16:16" ht="12.75" customHeight="1" x14ac:dyDescent="0.3">
      <c r="P212" s="161"/>
    </row>
    <row r="213" spans="16:16" ht="12.75" customHeight="1" x14ac:dyDescent="0.3">
      <c r="P213" s="161"/>
    </row>
    <row r="214" spans="16:16" ht="12.75" customHeight="1" x14ac:dyDescent="0.3">
      <c r="P214" s="161"/>
    </row>
    <row r="215" spans="16:16" ht="12.75" customHeight="1" x14ac:dyDescent="0.3">
      <c r="P215" s="161"/>
    </row>
    <row r="216" spans="16:16" ht="12.75" customHeight="1" x14ac:dyDescent="0.3">
      <c r="P216" s="161"/>
    </row>
    <row r="217" spans="16:16" ht="12.75" customHeight="1" x14ac:dyDescent="0.3">
      <c r="P217" s="161"/>
    </row>
    <row r="218" spans="16:16" ht="12.75" customHeight="1" x14ac:dyDescent="0.3">
      <c r="P218" s="161"/>
    </row>
    <row r="219" spans="16:16" ht="12.75" customHeight="1" x14ac:dyDescent="0.3">
      <c r="P219" s="161"/>
    </row>
    <row r="220" spans="16:16" ht="12.75" customHeight="1" x14ac:dyDescent="0.3">
      <c r="P220" s="161"/>
    </row>
    <row r="221" spans="16:16" ht="12.75" customHeight="1" x14ac:dyDescent="0.3">
      <c r="P221" s="161"/>
    </row>
    <row r="222" spans="16:16" ht="12.75" customHeight="1" x14ac:dyDescent="0.3">
      <c r="P222" s="161"/>
    </row>
    <row r="223" spans="16:16" ht="12.75" customHeight="1" x14ac:dyDescent="0.3">
      <c r="P223" s="161"/>
    </row>
    <row r="224" spans="16:16" ht="12.75" customHeight="1" x14ac:dyDescent="0.3">
      <c r="P224" s="161"/>
    </row>
    <row r="225" spans="16:16" ht="12.75" customHeight="1" x14ac:dyDescent="0.3">
      <c r="P225" s="161"/>
    </row>
    <row r="226" spans="16:16" ht="12.75" customHeight="1" x14ac:dyDescent="0.3">
      <c r="P226" s="161"/>
    </row>
    <row r="227" spans="16:16" ht="12.75" customHeight="1" x14ac:dyDescent="0.3">
      <c r="P227" s="161"/>
    </row>
    <row r="228" spans="16:16" ht="12.75" customHeight="1" x14ac:dyDescent="0.3">
      <c r="P228" s="161"/>
    </row>
    <row r="229" spans="16:16" ht="12.75" customHeight="1" x14ac:dyDescent="0.3">
      <c r="P229" s="161"/>
    </row>
    <row r="230" spans="16:16" ht="12.75" customHeight="1" x14ac:dyDescent="0.3">
      <c r="P230" s="161"/>
    </row>
    <row r="231" spans="16:16" ht="12.75" customHeight="1" x14ac:dyDescent="0.3">
      <c r="P231" s="161"/>
    </row>
    <row r="232" spans="16:16" ht="12.75" customHeight="1" x14ac:dyDescent="0.3">
      <c r="P232" s="161"/>
    </row>
    <row r="233" spans="16:16" ht="12.75" customHeight="1" x14ac:dyDescent="0.3">
      <c r="P233" s="161"/>
    </row>
    <row r="234" spans="16:16" ht="12.75" customHeight="1" x14ac:dyDescent="0.3">
      <c r="P234" s="161"/>
    </row>
    <row r="235" spans="16:16" ht="12.75" customHeight="1" x14ac:dyDescent="0.3">
      <c r="P235" s="161"/>
    </row>
    <row r="236" spans="16:16" ht="12.75" customHeight="1" x14ac:dyDescent="0.3">
      <c r="P236" s="161"/>
    </row>
    <row r="237" spans="16:16" ht="12.75" customHeight="1" x14ac:dyDescent="0.3">
      <c r="P237" s="161"/>
    </row>
    <row r="238" spans="16:16" ht="12.75" customHeight="1" x14ac:dyDescent="0.3">
      <c r="P238" s="161"/>
    </row>
    <row r="239" spans="16:16" ht="12.75" customHeight="1" x14ac:dyDescent="0.3">
      <c r="P239" s="161"/>
    </row>
    <row r="240" spans="16:16" ht="12.75" customHeight="1" x14ac:dyDescent="0.3">
      <c r="P240" s="161"/>
    </row>
    <row r="241" spans="16:16" ht="12.75" customHeight="1" x14ac:dyDescent="0.3">
      <c r="P241" s="161"/>
    </row>
    <row r="242" spans="16:16" ht="12.75" customHeight="1" x14ac:dyDescent="0.3">
      <c r="P242" s="161"/>
    </row>
    <row r="243" spans="16:16" ht="12.75" customHeight="1" x14ac:dyDescent="0.3">
      <c r="P243" s="161"/>
    </row>
    <row r="244" spans="16:16" ht="12.75" customHeight="1" x14ac:dyDescent="0.3">
      <c r="P244" s="161"/>
    </row>
    <row r="245" spans="16:16" ht="12.75" customHeight="1" x14ac:dyDescent="0.3">
      <c r="P245" s="161"/>
    </row>
    <row r="246" spans="16:16" ht="12.75" customHeight="1" x14ac:dyDescent="0.3">
      <c r="P246" s="161"/>
    </row>
    <row r="247" spans="16:16" ht="12.75" customHeight="1" x14ac:dyDescent="0.3">
      <c r="P247" s="161"/>
    </row>
    <row r="248" spans="16:16" ht="12.75" customHeight="1" x14ac:dyDescent="0.3">
      <c r="P248" s="161"/>
    </row>
    <row r="249" spans="16:16" ht="12.75" customHeight="1" x14ac:dyDescent="0.3">
      <c r="P249" s="161"/>
    </row>
    <row r="250" spans="16:16" ht="12.75" customHeight="1" x14ac:dyDescent="0.3">
      <c r="P250" s="161"/>
    </row>
    <row r="251" spans="16:16" ht="12.75" customHeight="1" x14ac:dyDescent="0.3">
      <c r="P251" s="161"/>
    </row>
    <row r="252" spans="16:16" ht="12.75" customHeight="1" x14ac:dyDescent="0.3">
      <c r="P252" s="161"/>
    </row>
    <row r="253" spans="16:16" ht="12.75" customHeight="1" x14ac:dyDescent="0.3">
      <c r="P253" s="161"/>
    </row>
    <row r="254" spans="16:16" ht="12.75" customHeight="1" x14ac:dyDescent="0.3">
      <c r="P254" s="161"/>
    </row>
    <row r="255" spans="16:16" ht="12.75" customHeight="1" x14ac:dyDescent="0.3">
      <c r="P255" s="161"/>
    </row>
    <row r="256" spans="16:16" ht="12.75" customHeight="1" x14ac:dyDescent="0.3">
      <c r="P256" s="161"/>
    </row>
    <row r="257" spans="16:16" ht="12.75" customHeight="1" x14ac:dyDescent="0.3">
      <c r="P257" s="161"/>
    </row>
    <row r="258" spans="16:16" ht="12.75" customHeight="1" x14ac:dyDescent="0.3">
      <c r="P258" s="161"/>
    </row>
    <row r="259" spans="16:16" ht="12.75" customHeight="1" x14ac:dyDescent="0.3">
      <c r="P259" s="161"/>
    </row>
    <row r="260" spans="16:16" ht="12.75" customHeight="1" x14ac:dyDescent="0.3">
      <c r="P260" s="161"/>
    </row>
    <row r="261" spans="16:16" ht="12.75" customHeight="1" x14ac:dyDescent="0.3">
      <c r="P261" s="161"/>
    </row>
    <row r="262" spans="16:16" ht="12.75" customHeight="1" x14ac:dyDescent="0.3">
      <c r="P262" s="161"/>
    </row>
    <row r="263" spans="16:16" ht="12.75" customHeight="1" x14ac:dyDescent="0.3">
      <c r="P263" s="161"/>
    </row>
    <row r="264" spans="16:16" ht="12.75" customHeight="1" x14ac:dyDescent="0.3">
      <c r="P264" s="161"/>
    </row>
    <row r="265" spans="16:16" ht="12.75" customHeight="1" x14ac:dyDescent="0.3">
      <c r="P265" s="161"/>
    </row>
    <row r="266" spans="16:16" ht="12.75" customHeight="1" x14ac:dyDescent="0.3">
      <c r="P266" s="161"/>
    </row>
    <row r="267" spans="16:16" ht="12.75" customHeight="1" x14ac:dyDescent="0.3">
      <c r="P267" s="161"/>
    </row>
    <row r="268" spans="16:16" ht="12.75" customHeight="1" x14ac:dyDescent="0.3">
      <c r="P268" s="161"/>
    </row>
    <row r="269" spans="16:16" ht="12.75" customHeight="1" x14ac:dyDescent="0.3">
      <c r="P269" s="161"/>
    </row>
    <row r="270" spans="16:16" ht="12.75" customHeight="1" x14ac:dyDescent="0.3">
      <c r="P270" s="161"/>
    </row>
    <row r="271" spans="16:16" ht="12.75" customHeight="1" x14ac:dyDescent="0.3">
      <c r="P271" s="161"/>
    </row>
    <row r="272" spans="16:16" ht="12.75" customHeight="1" x14ac:dyDescent="0.3">
      <c r="P272" s="161"/>
    </row>
    <row r="273" spans="16:16" ht="12.75" customHeight="1" x14ac:dyDescent="0.3">
      <c r="P273" s="161"/>
    </row>
    <row r="274" spans="16:16" ht="12.75" customHeight="1" x14ac:dyDescent="0.3">
      <c r="P274" s="161"/>
    </row>
    <row r="275" spans="16:16" ht="12.75" customHeight="1" x14ac:dyDescent="0.3">
      <c r="P275" s="161"/>
    </row>
    <row r="276" spans="16:16" ht="12.75" customHeight="1" x14ac:dyDescent="0.3">
      <c r="P276" s="161"/>
    </row>
    <row r="277" spans="16:16" ht="12.75" customHeight="1" x14ac:dyDescent="0.3">
      <c r="P277" s="161"/>
    </row>
    <row r="278" spans="16:16" ht="12.75" customHeight="1" x14ac:dyDescent="0.3">
      <c r="P278" s="161"/>
    </row>
    <row r="279" spans="16:16" ht="12.75" customHeight="1" x14ac:dyDescent="0.3">
      <c r="P279" s="161"/>
    </row>
    <row r="280" spans="16:16" ht="12.75" customHeight="1" x14ac:dyDescent="0.3">
      <c r="P280" s="161"/>
    </row>
    <row r="281" spans="16:16" ht="12.75" customHeight="1" x14ac:dyDescent="0.3">
      <c r="P281" s="161"/>
    </row>
    <row r="282" spans="16:16" ht="12.75" customHeight="1" x14ac:dyDescent="0.3">
      <c r="P282" s="161"/>
    </row>
    <row r="283" spans="16:16" ht="12.75" customHeight="1" x14ac:dyDescent="0.3">
      <c r="P283" s="161"/>
    </row>
    <row r="284" spans="16:16" ht="12.75" customHeight="1" x14ac:dyDescent="0.3">
      <c r="P284" s="161"/>
    </row>
    <row r="285" spans="16:16" ht="12.75" customHeight="1" x14ac:dyDescent="0.3">
      <c r="P285" s="161"/>
    </row>
    <row r="286" spans="16:16" ht="12.75" customHeight="1" x14ac:dyDescent="0.3">
      <c r="P286" s="161"/>
    </row>
    <row r="287" spans="16:16" ht="12.75" customHeight="1" x14ac:dyDescent="0.3">
      <c r="P287" s="161"/>
    </row>
    <row r="288" spans="16:16" ht="12.75" customHeight="1" x14ac:dyDescent="0.3">
      <c r="P288" s="161"/>
    </row>
    <row r="289" spans="16:16" ht="12.75" customHeight="1" x14ac:dyDescent="0.3">
      <c r="P289" s="161"/>
    </row>
    <row r="290" spans="16:16" ht="12.75" customHeight="1" x14ac:dyDescent="0.3">
      <c r="P290" s="161"/>
    </row>
    <row r="291" spans="16:16" ht="12.75" customHeight="1" x14ac:dyDescent="0.3">
      <c r="P291" s="161"/>
    </row>
    <row r="292" spans="16:16" ht="12.75" customHeight="1" x14ac:dyDescent="0.3">
      <c r="P292" s="161"/>
    </row>
    <row r="293" spans="16:16" ht="12.75" customHeight="1" x14ac:dyDescent="0.3">
      <c r="P293" s="161"/>
    </row>
    <row r="294" spans="16:16" ht="12.75" customHeight="1" x14ac:dyDescent="0.3">
      <c r="P294" s="161"/>
    </row>
    <row r="295" spans="16:16" ht="12.75" customHeight="1" x14ac:dyDescent="0.3">
      <c r="P295" s="161"/>
    </row>
    <row r="296" spans="16:16" ht="12.75" customHeight="1" x14ac:dyDescent="0.3">
      <c r="P296" s="161"/>
    </row>
    <row r="297" spans="16:16" ht="12.75" customHeight="1" x14ac:dyDescent="0.3">
      <c r="P297" s="161"/>
    </row>
    <row r="298" spans="16:16" ht="12.75" customHeight="1" x14ac:dyDescent="0.3">
      <c r="P298" s="161"/>
    </row>
    <row r="299" spans="16:16" ht="12.75" customHeight="1" x14ac:dyDescent="0.3">
      <c r="P299" s="161"/>
    </row>
    <row r="300" spans="16:16" ht="12.75" customHeight="1" x14ac:dyDescent="0.3">
      <c r="P300" s="161"/>
    </row>
    <row r="301" spans="16:16" ht="12.75" customHeight="1" x14ac:dyDescent="0.3">
      <c r="P301" s="161"/>
    </row>
    <row r="302" spans="16:16" ht="12.75" customHeight="1" x14ac:dyDescent="0.3">
      <c r="P302" s="161"/>
    </row>
    <row r="303" spans="16:16" ht="12.75" customHeight="1" x14ac:dyDescent="0.3">
      <c r="P303" s="161"/>
    </row>
    <row r="304" spans="16:16" ht="12.75" customHeight="1" x14ac:dyDescent="0.3">
      <c r="P304" s="161"/>
    </row>
    <row r="305" spans="16:16" ht="12.75" customHeight="1" x14ac:dyDescent="0.3">
      <c r="P305" s="161"/>
    </row>
    <row r="306" spans="16:16" ht="12.75" customHeight="1" x14ac:dyDescent="0.3">
      <c r="P306" s="161"/>
    </row>
    <row r="307" spans="16:16" ht="12.75" customHeight="1" x14ac:dyDescent="0.3">
      <c r="P307" s="161"/>
    </row>
    <row r="308" spans="16:16" ht="12.75" customHeight="1" x14ac:dyDescent="0.3">
      <c r="P308" s="161"/>
    </row>
    <row r="309" spans="16:16" ht="12.75" customHeight="1" x14ac:dyDescent="0.3">
      <c r="P309" s="161"/>
    </row>
    <row r="310" spans="16:16" ht="12.75" customHeight="1" x14ac:dyDescent="0.3">
      <c r="P310" s="161"/>
    </row>
    <row r="311" spans="16:16" ht="12.75" customHeight="1" x14ac:dyDescent="0.3">
      <c r="P311" s="161"/>
    </row>
    <row r="312" spans="16:16" ht="12.75" customHeight="1" x14ac:dyDescent="0.3">
      <c r="P312" s="161"/>
    </row>
    <row r="313" spans="16:16" ht="12.75" customHeight="1" x14ac:dyDescent="0.3">
      <c r="P313" s="161"/>
    </row>
    <row r="314" spans="16:16" ht="12.75" customHeight="1" x14ac:dyDescent="0.3">
      <c r="P314" s="161"/>
    </row>
    <row r="315" spans="16:16" ht="12.75" customHeight="1" x14ac:dyDescent="0.3">
      <c r="P315" s="161"/>
    </row>
    <row r="316" spans="16:16" ht="12.75" customHeight="1" x14ac:dyDescent="0.3">
      <c r="P316" s="161"/>
    </row>
    <row r="317" spans="16:16" ht="12.75" customHeight="1" x14ac:dyDescent="0.3">
      <c r="P317" s="161"/>
    </row>
    <row r="318" spans="16:16" ht="12.75" customHeight="1" x14ac:dyDescent="0.3">
      <c r="P318" s="161"/>
    </row>
    <row r="319" spans="16:16" ht="12.75" customHeight="1" x14ac:dyDescent="0.3">
      <c r="P319" s="161"/>
    </row>
    <row r="320" spans="16:16" ht="12.75" customHeight="1" x14ac:dyDescent="0.3">
      <c r="P320" s="161"/>
    </row>
    <row r="321" spans="16:16" ht="12.75" customHeight="1" x14ac:dyDescent="0.3">
      <c r="P321" s="161"/>
    </row>
    <row r="322" spans="16:16" ht="12.75" customHeight="1" x14ac:dyDescent="0.3">
      <c r="P322" s="161"/>
    </row>
    <row r="323" spans="16:16" ht="12.75" customHeight="1" x14ac:dyDescent="0.3">
      <c r="P323" s="161"/>
    </row>
    <row r="324" spans="16:16" ht="12.75" customHeight="1" x14ac:dyDescent="0.3">
      <c r="P324" s="161"/>
    </row>
    <row r="325" spans="16:16" ht="12.75" customHeight="1" x14ac:dyDescent="0.3">
      <c r="P325" s="161"/>
    </row>
    <row r="326" spans="16:16" ht="12.75" customHeight="1" x14ac:dyDescent="0.3">
      <c r="P326" s="161"/>
    </row>
    <row r="327" spans="16:16" ht="12.75" customHeight="1" x14ac:dyDescent="0.3">
      <c r="P327" s="161"/>
    </row>
    <row r="328" spans="16:16" ht="12.75" customHeight="1" x14ac:dyDescent="0.3">
      <c r="P328" s="161"/>
    </row>
    <row r="329" spans="16:16" ht="12.75" customHeight="1" x14ac:dyDescent="0.3">
      <c r="P329" s="161"/>
    </row>
    <row r="330" spans="16:16" ht="12.75" customHeight="1" x14ac:dyDescent="0.3">
      <c r="P330" s="161"/>
    </row>
    <row r="331" spans="16:16" ht="12.75" customHeight="1" x14ac:dyDescent="0.3">
      <c r="P331" s="161"/>
    </row>
    <row r="332" spans="16:16" ht="12.75" customHeight="1" x14ac:dyDescent="0.3">
      <c r="P332" s="161"/>
    </row>
    <row r="333" spans="16:16" ht="12.75" customHeight="1" x14ac:dyDescent="0.3">
      <c r="P333" s="161"/>
    </row>
    <row r="334" spans="16:16" ht="12.75" customHeight="1" x14ac:dyDescent="0.3">
      <c r="P334" s="161"/>
    </row>
    <row r="335" spans="16:16" ht="12.75" customHeight="1" x14ac:dyDescent="0.3">
      <c r="P335" s="161"/>
    </row>
    <row r="336" spans="16:16" ht="12.75" customHeight="1" x14ac:dyDescent="0.3">
      <c r="P336" s="161"/>
    </row>
    <row r="337" spans="16:16" ht="12.75" customHeight="1" x14ac:dyDescent="0.3">
      <c r="P337" s="161"/>
    </row>
    <row r="338" spans="16:16" ht="12.75" customHeight="1" x14ac:dyDescent="0.3">
      <c r="P338" s="161"/>
    </row>
    <row r="339" spans="16:16" ht="12.75" customHeight="1" x14ac:dyDescent="0.3">
      <c r="P339" s="161"/>
    </row>
    <row r="340" spans="16:16" ht="12.75" customHeight="1" x14ac:dyDescent="0.3">
      <c r="P340" s="161"/>
    </row>
    <row r="341" spans="16:16" ht="12.75" customHeight="1" x14ac:dyDescent="0.3">
      <c r="P341" s="161"/>
    </row>
    <row r="342" spans="16:16" ht="12.75" customHeight="1" x14ac:dyDescent="0.3">
      <c r="P342" s="161"/>
    </row>
    <row r="343" spans="16:16" ht="12.75" customHeight="1" x14ac:dyDescent="0.3">
      <c r="P343" s="161"/>
    </row>
    <row r="344" spans="16:16" ht="12.75" customHeight="1" x14ac:dyDescent="0.3">
      <c r="P344" s="161"/>
    </row>
    <row r="345" spans="16:16" ht="12.75" customHeight="1" x14ac:dyDescent="0.3">
      <c r="P345" s="161"/>
    </row>
    <row r="346" spans="16:16" ht="12.75" customHeight="1" x14ac:dyDescent="0.3">
      <c r="P346" s="161"/>
    </row>
    <row r="347" spans="16:16" ht="12.75" customHeight="1" x14ac:dyDescent="0.3">
      <c r="P347" s="161"/>
    </row>
    <row r="348" spans="16:16" ht="12.75" customHeight="1" x14ac:dyDescent="0.3">
      <c r="P348" s="161"/>
    </row>
    <row r="349" spans="16:16" ht="12.75" customHeight="1" x14ac:dyDescent="0.3">
      <c r="P349" s="161"/>
    </row>
    <row r="350" spans="16:16" ht="12.75" customHeight="1" x14ac:dyDescent="0.3">
      <c r="P350" s="161"/>
    </row>
    <row r="351" spans="16:16" ht="12.75" customHeight="1" x14ac:dyDescent="0.3">
      <c r="P351" s="161"/>
    </row>
    <row r="352" spans="16:16" ht="12.75" customHeight="1" x14ac:dyDescent="0.3">
      <c r="P352" s="161"/>
    </row>
    <row r="353" spans="16:16" ht="12.75" customHeight="1" x14ac:dyDescent="0.3">
      <c r="P353" s="161"/>
    </row>
    <row r="354" spans="16:16" ht="12.75" customHeight="1" x14ac:dyDescent="0.3">
      <c r="P354" s="161"/>
    </row>
    <row r="355" spans="16:16" ht="12.75" customHeight="1" x14ac:dyDescent="0.3">
      <c r="P355" s="161"/>
    </row>
    <row r="356" spans="16:16" ht="12.75" customHeight="1" x14ac:dyDescent="0.3">
      <c r="P356" s="161"/>
    </row>
    <row r="357" spans="16:16" ht="12.75" customHeight="1" x14ac:dyDescent="0.3">
      <c r="P357" s="161"/>
    </row>
    <row r="358" spans="16:16" ht="12.75" customHeight="1" x14ac:dyDescent="0.3">
      <c r="P358" s="161"/>
    </row>
    <row r="359" spans="16:16" ht="12.75" customHeight="1" x14ac:dyDescent="0.3">
      <c r="P359" s="161"/>
    </row>
    <row r="360" spans="16:16" ht="12.75" customHeight="1" x14ac:dyDescent="0.3">
      <c r="P360" s="161"/>
    </row>
    <row r="361" spans="16:16" ht="12.75" customHeight="1" x14ac:dyDescent="0.3">
      <c r="P361" s="161"/>
    </row>
    <row r="362" spans="16:16" ht="12.75" customHeight="1" x14ac:dyDescent="0.3">
      <c r="P362" s="161"/>
    </row>
    <row r="363" spans="16:16" ht="12.75" customHeight="1" x14ac:dyDescent="0.3">
      <c r="P363" s="161"/>
    </row>
    <row r="364" spans="16:16" ht="12.75" customHeight="1" x14ac:dyDescent="0.3">
      <c r="P364" s="161"/>
    </row>
    <row r="365" spans="16:16" ht="12.75" customHeight="1" x14ac:dyDescent="0.3">
      <c r="P365" s="161"/>
    </row>
    <row r="366" spans="16:16" ht="12.75" customHeight="1" x14ac:dyDescent="0.3">
      <c r="P366" s="161"/>
    </row>
    <row r="367" spans="16:16" ht="12.75" customHeight="1" x14ac:dyDescent="0.3">
      <c r="P367" s="161"/>
    </row>
    <row r="368" spans="16:16" ht="12.75" customHeight="1" x14ac:dyDescent="0.3">
      <c r="P368" s="161"/>
    </row>
    <row r="369" spans="16:16" ht="12.75" customHeight="1" x14ac:dyDescent="0.3">
      <c r="P369" s="161"/>
    </row>
    <row r="370" spans="16:16" ht="12.75" customHeight="1" x14ac:dyDescent="0.3">
      <c r="P370" s="161"/>
    </row>
    <row r="371" spans="16:16" ht="12.75" customHeight="1" x14ac:dyDescent="0.3">
      <c r="P371" s="161"/>
    </row>
    <row r="372" spans="16:16" ht="12.75" customHeight="1" x14ac:dyDescent="0.3">
      <c r="P372" s="161"/>
    </row>
    <row r="373" spans="16:16" ht="12.75" customHeight="1" x14ac:dyDescent="0.3">
      <c r="P373" s="161"/>
    </row>
    <row r="374" spans="16:16" ht="12.75" customHeight="1" x14ac:dyDescent="0.3">
      <c r="P374" s="161"/>
    </row>
    <row r="375" spans="16:16" ht="12.75" customHeight="1" x14ac:dyDescent="0.3">
      <c r="P375" s="161"/>
    </row>
    <row r="376" spans="16:16" ht="12.75" customHeight="1" x14ac:dyDescent="0.3">
      <c r="P376" s="161"/>
    </row>
    <row r="377" spans="16:16" ht="12.75" customHeight="1" x14ac:dyDescent="0.3">
      <c r="P377" s="161"/>
    </row>
    <row r="378" spans="16:16" ht="12.75" customHeight="1" x14ac:dyDescent="0.3">
      <c r="P378" s="161"/>
    </row>
    <row r="379" spans="16:16" ht="12.75" customHeight="1" x14ac:dyDescent="0.3">
      <c r="P379" s="161"/>
    </row>
    <row r="380" spans="16:16" ht="12.75" customHeight="1" x14ac:dyDescent="0.3">
      <c r="P380" s="161"/>
    </row>
    <row r="381" spans="16:16" ht="12.75" customHeight="1" x14ac:dyDescent="0.3">
      <c r="P381" s="161"/>
    </row>
    <row r="382" spans="16:16" ht="12.75" customHeight="1" x14ac:dyDescent="0.3">
      <c r="P382" s="161"/>
    </row>
    <row r="383" spans="16:16" ht="12.75" customHeight="1" x14ac:dyDescent="0.3">
      <c r="P383" s="161"/>
    </row>
    <row r="384" spans="16:16" ht="12.75" customHeight="1" x14ac:dyDescent="0.3">
      <c r="P384" s="161"/>
    </row>
    <row r="385" spans="16:16" ht="12.75" customHeight="1" x14ac:dyDescent="0.3">
      <c r="P385" s="161"/>
    </row>
    <row r="386" spans="16:16" ht="12.75" customHeight="1" x14ac:dyDescent="0.3">
      <c r="P386" s="161"/>
    </row>
    <row r="387" spans="16:16" ht="12.75" customHeight="1" x14ac:dyDescent="0.3">
      <c r="P387" s="161"/>
    </row>
    <row r="388" spans="16:16" ht="12.75" customHeight="1" x14ac:dyDescent="0.3">
      <c r="P388" s="161"/>
    </row>
    <row r="389" spans="16:16" ht="12.75" customHeight="1" x14ac:dyDescent="0.3">
      <c r="P389" s="161"/>
    </row>
    <row r="390" spans="16:16" ht="12.75" customHeight="1" x14ac:dyDescent="0.3">
      <c r="P390" s="161"/>
    </row>
    <row r="391" spans="16:16" ht="12.75" customHeight="1" x14ac:dyDescent="0.3">
      <c r="P391" s="161"/>
    </row>
    <row r="392" spans="16:16" ht="12.75" customHeight="1" x14ac:dyDescent="0.3">
      <c r="P392" s="161"/>
    </row>
    <row r="393" spans="16:16" ht="12.75" customHeight="1" x14ac:dyDescent="0.3">
      <c r="P393" s="161"/>
    </row>
    <row r="394" spans="16:16" ht="12.75" customHeight="1" x14ac:dyDescent="0.3">
      <c r="P394" s="161"/>
    </row>
    <row r="395" spans="16:16" ht="12.75" customHeight="1" x14ac:dyDescent="0.3">
      <c r="P395" s="161"/>
    </row>
    <row r="396" spans="16:16" ht="12.75" customHeight="1" x14ac:dyDescent="0.3">
      <c r="P396" s="161"/>
    </row>
    <row r="397" spans="16:16" ht="12.75" customHeight="1" x14ac:dyDescent="0.3">
      <c r="P397" s="161"/>
    </row>
    <row r="398" spans="16:16" ht="12.75" customHeight="1" x14ac:dyDescent="0.3">
      <c r="P398" s="161"/>
    </row>
    <row r="399" spans="16:16" ht="12.75" customHeight="1" x14ac:dyDescent="0.3">
      <c r="P399" s="161"/>
    </row>
    <row r="400" spans="16:16" ht="12.75" customHeight="1" x14ac:dyDescent="0.3">
      <c r="P400" s="161"/>
    </row>
    <row r="401" spans="16:16" ht="12.75" customHeight="1" x14ac:dyDescent="0.3">
      <c r="P401" s="161"/>
    </row>
    <row r="402" spans="16:16" ht="12.75" customHeight="1" x14ac:dyDescent="0.3">
      <c r="P402" s="161"/>
    </row>
    <row r="403" spans="16:16" ht="12.75" customHeight="1" x14ac:dyDescent="0.3">
      <c r="P403" s="161"/>
    </row>
    <row r="404" spans="16:16" ht="12.75" customHeight="1" x14ac:dyDescent="0.3">
      <c r="P404" s="161"/>
    </row>
    <row r="405" spans="16:16" ht="12.75" customHeight="1" x14ac:dyDescent="0.3">
      <c r="P405" s="161"/>
    </row>
    <row r="406" spans="16:16" ht="12.75" customHeight="1" x14ac:dyDescent="0.3">
      <c r="P406" s="161"/>
    </row>
    <row r="407" spans="16:16" ht="12.75" customHeight="1" x14ac:dyDescent="0.3">
      <c r="P407" s="161"/>
    </row>
    <row r="408" spans="16:16" ht="12.75" customHeight="1" x14ac:dyDescent="0.3">
      <c r="P408" s="161"/>
    </row>
    <row r="409" spans="16:16" ht="12.75" customHeight="1" x14ac:dyDescent="0.3">
      <c r="P409" s="161"/>
    </row>
    <row r="410" spans="16:16" ht="12.75" customHeight="1" x14ac:dyDescent="0.3">
      <c r="P410" s="161"/>
    </row>
    <row r="411" spans="16:16" ht="12.75" customHeight="1" x14ac:dyDescent="0.3">
      <c r="P411" s="161"/>
    </row>
    <row r="412" spans="16:16" ht="12.75" customHeight="1" x14ac:dyDescent="0.3">
      <c r="P412" s="161"/>
    </row>
    <row r="413" spans="16:16" ht="12.75" customHeight="1" x14ac:dyDescent="0.3">
      <c r="P413" s="161"/>
    </row>
    <row r="414" spans="16:16" ht="12.75" customHeight="1" x14ac:dyDescent="0.3">
      <c r="P414" s="161"/>
    </row>
    <row r="415" spans="16:16" ht="12.75" customHeight="1" x14ac:dyDescent="0.3">
      <c r="P415" s="161"/>
    </row>
    <row r="416" spans="16:16" ht="12.75" customHeight="1" x14ac:dyDescent="0.3">
      <c r="P416" s="161"/>
    </row>
    <row r="417" spans="16:16" ht="12.75" customHeight="1" x14ac:dyDescent="0.3">
      <c r="P417" s="161"/>
    </row>
    <row r="418" spans="16:16" ht="12.75" customHeight="1" x14ac:dyDescent="0.3">
      <c r="P418" s="161"/>
    </row>
    <row r="419" spans="16:16" ht="12.75" customHeight="1" x14ac:dyDescent="0.3">
      <c r="P419" s="161"/>
    </row>
    <row r="420" spans="16:16" ht="12.75" customHeight="1" x14ac:dyDescent="0.3">
      <c r="P420" s="161"/>
    </row>
    <row r="421" spans="16:16" ht="12.75" customHeight="1" x14ac:dyDescent="0.3">
      <c r="P421" s="161"/>
    </row>
    <row r="422" spans="16:16" ht="12.75" customHeight="1" x14ac:dyDescent="0.3">
      <c r="P422" s="161"/>
    </row>
    <row r="423" spans="16:16" ht="12.75" customHeight="1" x14ac:dyDescent="0.3">
      <c r="P423" s="161"/>
    </row>
    <row r="424" spans="16:16" ht="12.75" customHeight="1" x14ac:dyDescent="0.3">
      <c r="P424" s="161"/>
    </row>
    <row r="425" spans="16:16" ht="12.75" customHeight="1" x14ac:dyDescent="0.3">
      <c r="P425" s="161"/>
    </row>
    <row r="426" spans="16:16" ht="12.75" customHeight="1" x14ac:dyDescent="0.3">
      <c r="P426" s="161"/>
    </row>
    <row r="427" spans="16:16" ht="12.75" customHeight="1" x14ac:dyDescent="0.3">
      <c r="P427" s="161"/>
    </row>
    <row r="428" spans="16:16" ht="12.75" customHeight="1" x14ac:dyDescent="0.3">
      <c r="P428" s="161"/>
    </row>
    <row r="429" spans="16:16" ht="12.75" customHeight="1" x14ac:dyDescent="0.3">
      <c r="P429" s="161"/>
    </row>
    <row r="430" spans="16:16" ht="12.75" customHeight="1" x14ac:dyDescent="0.3">
      <c r="P430" s="161"/>
    </row>
    <row r="431" spans="16:16" ht="12.75" customHeight="1" x14ac:dyDescent="0.3">
      <c r="P431" s="161"/>
    </row>
    <row r="432" spans="16:16" ht="12.75" customHeight="1" x14ac:dyDescent="0.3">
      <c r="P432" s="161"/>
    </row>
    <row r="433" spans="16:16" ht="12.75" customHeight="1" x14ac:dyDescent="0.3">
      <c r="P433" s="161"/>
    </row>
    <row r="434" spans="16:16" ht="12.75" customHeight="1" x14ac:dyDescent="0.3">
      <c r="P434" s="161"/>
    </row>
    <row r="435" spans="16:16" ht="12.75" customHeight="1" x14ac:dyDescent="0.3">
      <c r="P435" s="161"/>
    </row>
    <row r="436" spans="16:16" ht="12.75" customHeight="1" x14ac:dyDescent="0.3">
      <c r="P436" s="161"/>
    </row>
    <row r="437" spans="16:16" ht="12.75" customHeight="1" x14ac:dyDescent="0.3">
      <c r="P437" s="161"/>
    </row>
    <row r="438" spans="16:16" ht="12.75" customHeight="1" x14ac:dyDescent="0.3">
      <c r="P438" s="161"/>
    </row>
    <row r="439" spans="16:16" ht="12.75" customHeight="1" x14ac:dyDescent="0.3">
      <c r="P439" s="161"/>
    </row>
    <row r="440" spans="16:16" ht="12.75" customHeight="1" x14ac:dyDescent="0.3">
      <c r="P440" s="161"/>
    </row>
    <row r="441" spans="16:16" ht="12.75" customHeight="1" x14ac:dyDescent="0.3">
      <c r="P441" s="161"/>
    </row>
    <row r="442" spans="16:16" ht="12.75" customHeight="1" x14ac:dyDescent="0.3">
      <c r="P442" s="161"/>
    </row>
    <row r="443" spans="16:16" ht="12.75" customHeight="1" x14ac:dyDescent="0.3">
      <c r="P443" s="161"/>
    </row>
    <row r="444" spans="16:16" ht="12.75" customHeight="1" x14ac:dyDescent="0.3">
      <c r="P444" s="161"/>
    </row>
    <row r="445" spans="16:16" ht="12.75" customHeight="1" x14ac:dyDescent="0.3">
      <c r="P445" s="161"/>
    </row>
    <row r="446" spans="16:16" ht="12.75" customHeight="1" x14ac:dyDescent="0.3">
      <c r="P446" s="161"/>
    </row>
    <row r="447" spans="16:16" ht="12.75" customHeight="1" x14ac:dyDescent="0.3">
      <c r="P447" s="161"/>
    </row>
    <row r="448" spans="16:16" ht="12.75" customHeight="1" x14ac:dyDescent="0.3">
      <c r="P448" s="161"/>
    </row>
    <row r="449" spans="16:16" ht="12.75" customHeight="1" x14ac:dyDescent="0.3">
      <c r="P449" s="161"/>
    </row>
    <row r="450" spans="16:16" ht="12.75" customHeight="1" x14ac:dyDescent="0.3">
      <c r="P450" s="161"/>
    </row>
    <row r="451" spans="16:16" ht="12.75" customHeight="1" x14ac:dyDescent="0.3">
      <c r="P451" s="161"/>
    </row>
    <row r="452" spans="16:16" ht="12.75" customHeight="1" x14ac:dyDescent="0.3">
      <c r="P452" s="161"/>
    </row>
    <row r="453" spans="16:16" ht="12.75" customHeight="1" x14ac:dyDescent="0.3">
      <c r="P453" s="161"/>
    </row>
    <row r="454" spans="16:16" ht="12.75" customHeight="1" x14ac:dyDescent="0.3">
      <c r="P454" s="161"/>
    </row>
    <row r="455" spans="16:16" ht="12.75" customHeight="1" x14ac:dyDescent="0.3">
      <c r="P455" s="161"/>
    </row>
    <row r="456" spans="16:16" ht="12.75" customHeight="1" x14ac:dyDescent="0.3">
      <c r="P456" s="161"/>
    </row>
    <row r="457" spans="16:16" ht="12.75" customHeight="1" x14ac:dyDescent="0.3">
      <c r="P457" s="161"/>
    </row>
    <row r="458" spans="16:16" ht="12.75" customHeight="1" x14ac:dyDescent="0.3">
      <c r="P458" s="161"/>
    </row>
    <row r="459" spans="16:16" ht="12.75" customHeight="1" x14ac:dyDescent="0.3">
      <c r="P459" s="161"/>
    </row>
    <row r="460" spans="16:16" ht="12.75" customHeight="1" x14ac:dyDescent="0.3">
      <c r="P460" s="161"/>
    </row>
    <row r="461" spans="16:16" ht="12.75" customHeight="1" x14ac:dyDescent="0.3">
      <c r="P461" s="161"/>
    </row>
    <row r="462" spans="16:16" ht="12.75" customHeight="1" x14ac:dyDescent="0.3">
      <c r="P462" s="161"/>
    </row>
    <row r="463" spans="16:16" ht="12.75" customHeight="1" x14ac:dyDescent="0.3">
      <c r="P463" s="161"/>
    </row>
    <row r="464" spans="16:16" ht="12.75" customHeight="1" x14ac:dyDescent="0.3">
      <c r="P464" s="161"/>
    </row>
    <row r="465" spans="16:16" ht="12.75" customHeight="1" x14ac:dyDescent="0.3">
      <c r="P465" s="161"/>
    </row>
    <row r="466" spans="16:16" ht="12.75" customHeight="1" x14ac:dyDescent="0.3">
      <c r="P466" s="161"/>
    </row>
    <row r="467" spans="16:16" ht="12.75" customHeight="1" x14ac:dyDescent="0.3">
      <c r="P467" s="161"/>
    </row>
    <row r="468" spans="16:16" ht="12.75" customHeight="1" x14ac:dyDescent="0.3">
      <c r="P468" s="161"/>
    </row>
    <row r="469" spans="16:16" ht="12.75" customHeight="1" x14ac:dyDescent="0.3">
      <c r="P469" s="161"/>
    </row>
    <row r="470" spans="16:16" ht="12.75" customHeight="1" x14ac:dyDescent="0.3">
      <c r="P470" s="161"/>
    </row>
    <row r="471" spans="16:16" ht="12.75" customHeight="1" x14ac:dyDescent="0.3">
      <c r="P471" s="161"/>
    </row>
    <row r="472" spans="16:16" ht="12.75" customHeight="1" x14ac:dyDescent="0.3">
      <c r="P472" s="161"/>
    </row>
    <row r="473" spans="16:16" ht="12.75" customHeight="1" x14ac:dyDescent="0.3">
      <c r="P473" s="161"/>
    </row>
    <row r="474" spans="16:16" ht="12.75" customHeight="1" x14ac:dyDescent="0.3">
      <c r="P474" s="161"/>
    </row>
    <row r="475" spans="16:16" ht="12.75" customHeight="1" x14ac:dyDescent="0.3">
      <c r="P475" s="161"/>
    </row>
    <row r="476" spans="16:16" ht="12.75" customHeight="1" x14ac:dyDescent="0.3">
      <c r="P476" s="161"/>
    </row>
    <row r="477" spans="16:16" ht="12.75" customHeight="1" x14ac:dyDescent="0.3">
      <c r="P477" s="161"/>
    </row>
    <row r="478" spans="16:16" ht="12.75" customHeight="1" x14ac:dyDescent="0.3">
      <c r="P478" s="161"/>
    </row>
    <row r="479" spans="16:16" ht="12.75" customHeight="1" x14ac:dyDescent="0.3">
      <c r="P479" s="161"/>
    </row>
    <row r="480" spans="16:16" ht="12.75" customHeight="1" x14ac:dyDescent="0.3">
      <c r="P480" s="161"/>
    </row>
    <row r="481" spans="16:16" ht="12.75" customHeight="1" x14ac:dyDescent="0.3">
      <c r="P481" s="161"/>
    </row>
    <row r="482" spans="16:16" ht="12.75" customHeight="1" x14ac:dyDescent="0.3">
      <c r="P482" s="161"/>
    </row>
    <row r="483" spans="16:16" ht="12.75" customHeight="1" x14ac:dyDescent="0.3">
      <c r="P483" s="161"/>
    </row>
    <row r="484" spans="16:16" ht="12.75" customHeight="1" x14ac:dyDescent="0.3">
      <c r="P484" s="161"/>
    </row>
    <row r="485" spans="16:16" ht="12.75" customHeight="1" x14ac:dyDescent="0.3">
      <c r="P485" s="161"/>
    </row>
    <row r="486" spans="16:16" ht="12.75" customHeight="1" x14ac:dyDescent="0.3">
      <c r="P486" s="161"/>
    </row>
    <row r="487" spans="16:16" ht="12.75" customHeight="1" x14ac:dyDescent="0.3">
      <c r="P487" s="161"/>
    </row>
    <row r="488" spans="16:16" ht="12.75" customHeight="1" x14ac:dyDescent="0.3">
      <c r="P488" s="161"/>
    </row>
    <row r="489" spans="16:16" ht="12.75" customHeight="1" x14ac:dyDescent="0.3">
      <c r="P489" s="161"/>
    </row>
    <row r="490" spans="16:16" ht="12.75" customHeight="1" x14ac:dyDescent="0.3">
      <c r="P490" s="161"/>
    </row>
    <row r="491" spans="16:16" ht="12.75" customHeight="1" x14ac:dyDescent="0.3">
      <c r="P491" s="161"/>
    </row>
    <row r="492" spans="16:16" ht="12.75" customHeight="1" x14ac:dyDescent="0.3">
      <c r="P492" s="161"/>
    </row>
    <row r="493" spans="16:16" ht="12.75" customHeight="1" x14ac:dyDescent="0.3">
      <c r="P493" s="161"/>
    </row>
    <row r="494" spans="16:16" ht="12.75" customHeight="1" x14ac:dyDescent="0.3">
      <c r="P494" s="161"/>
    </row>
    <row r="495" spans="16:16" ht="12.75" customHeight="1" x14ac:dyDescent="0.3">
      <c r="P495" s="161"/>
    </row>
    <row r="496" spans="16:16" ht="12.75" customHeight="1" x14ac:dyDescent="0.3">
      <c r="P496" s="161"/>
    </row>
    <row r="497" spans="16:16" ht="12.75" customHeight="1" x14ac:dyDescent="0.3">
      <c r="P497" s="161"/>
    </row>
    <row r="498" spans="16:16" ht="12.75" customHeight="1" x14ac:dyDescent="0.3">
      <c r="P498" s="161"/>
    </row>
    <row r="499" spans="16:16" ht="12.75" customHeight="1" x14ac:dyDescent="0.3">
      <c r="P499" s="161"/>
    </row>
    <row r="500" spans="16:16" ht="12.75" customHeight="1" x14ac:dyDescent="0.3">
      <c r="P500" s="161"/>
    </row>
    <row r="501" spans="16:16" ht="12.75" customHeight="1" x14ac:dyDescent="0.3">
      <c r="P501" s="161"/>
    </row>
    <row r="502" spans="16:16" ht="12.75" customHeight="1" x14ac:dyDescent="0.3">
      <c r="P502" s="161"/>
    </row>
    <row r="503" spans="16:16" ht="12.75" customHeight="1" x14ac:dyDescent="0.3">
      <c r="P503" s="161"/>
    </row>
    <row r="504" spans="16:16" ht="12.75" customHeight="1" x14ac:dyDescent="0.3">
      <c r="P504" s="161"/>
    </row>
    <row r="505" spans="16:16" ht="12.75" customHeight="1" x14ac:dyDescent="0.3">
      <c r="P505" s="161"/>
    </row>
    <row r="506" spans="16:16" ht="12.75" customHeight="1" x14ac:dyDescent="0.3">
      <c r="P506" s="161"/>
    </row>
    <row r="507" spans="16:16" ht="12.75" customHeight="1" x14ac:dyDescent="0.3">
      <c r="P507" s="161"/>
    </row>
    <row r="508" spans="16:16" ht="12.75" customHeight="1" x14ac:dyDescent="0.3">
      <c r="P508" s="161"/>
    </row>
    <row r="509" spans="16:16" ht="12.75" customHeight="1" x14ac:dyDescent="0.3">
      <c r="P509" s="161"/>
    </row>
    <row r="510" spans="16:16" ht="12.75" customHeight="1" x14ac:dyDescent="0.3">
      <c r="P510" s="161"/>
    </row>
    <row r="511" spans="16:16" ht="12.75" customHeight="1" x14ac:dyDescent="0.3">
      <c r="P511" s="161"/>
    </row>
    <row r="512" spans="16:16" ht="12.75" customHeight="1" x14ac:dyDescent="0.3">
      <c r="P512" s="161"/>
    </row>
    <row r="513" spans="16:16" ht="12.75" customHeight="1" x14ac:dyDescent="0.3">
      <c r="P513" s="161"/>
    </row>
    <row r="514" spans="16:16" ht="12.75" customHeight="1" x14ac:dyDescent="0.3">
      <c r="P514" s="161"/>
    </row>
    <row r="515" spans="16:16" ht="12.75" customHeight="1" x14ac:dyDescent="0.3">
      <c r="P515" s="161"/>
    </row>
    <row r="516" spans="16:16" ht="12.75" customHeight="1" x14ac:dyDescent="0.3">
      <c r="P516" s="161"/>
    </row>
    <row r="517" spans="16:16" ht="12.75" customHeight="1" x14ac:dyDescent="0.3">
      <c r="P517" s="161"/>
    </row>
    <row r="518" spans="16:16" ht="12.75" customHeight="1" x14ac:dyDescent="0.3">
      <c r="P518" s="161"/>
    </row>
    <row r="519" spans="16:16" ht="12.75" customHeight="1" x14ac:dyDescent="0.3">
      <c r="P519" s="161"/>
    </row>
    <row r="520" spans="16:16" ht="12.75" customHeight="1" x14ac:dyDescent="0.3">
      <c r="P520" s="161"/>
    </row>
    <row r="521" spans="16:16" ht="12.75" customHeight="1" x14ac:dyDescent="0.3">
      <c r="P521" s="161"/>
    </row>
    <row r="522" spans="16:16" ht="12.75" customHeight="1" x14ac:dyDescent="0.3">
      <c r="P522" s="161"/>
    </row>
    <row r="523" spans="16:16" ht="12.75" customHeight="1" x14ac:dyDescent="0.3">
      <c r="P523" s="161"/>
    </row>
    <row r="524" spans="16:16" ht="12.75" customHeight="1" x14ac:dyDescent="0.3">
      <c r="P524" s="161"/>
    </row>
    <row r="525" spans="16:16" ht="12.75" customHeight="1" x14ac:dyDescent="0.3">
      <c r="P525" s="161"/>
    </row>
    <row r="526" spans="16:16" ht="12.75" customHeight="1" x14ac:dyDescent="0.3">
      <c r="P526" s="161"/>
    </row>
    <row r="527" spans="16:16" ht="12.75" customHeight="1" x14ac:dyDescent="0.3">
      <c r="P527" s="161"/>
    </row>
    <row r="528" spans="16:16" ht="12.75" customHeight="1" x14ac:dyDescent="0.3">
      <c r="P528" s="161"/>
    </row>
    <row r="529" spans="16:16" ht="12.75" customHeight="1" x14ac:dyDescent="0.3">
      <c r="P529" s="161"/>
    </row>
    <row r="530" spans="16:16" ht="12.75" customHeight="1" x14ac:dyDescent="0.3">
      <c r="P530" s="161"/>
    </row>
    <row r="531" spans="16:16" ht="12.75" customHeight="1" x14ac:dyDescent="0.3">
      <c r="P531" s="161"/>
    </row>
    <row r="532" spans="16:16" ht="12.75" customHeight="1" x14ac:dyDescent="0.3">
      <c r="P532" s="161"/>
    </row>
    <row r="533" spans="16:16" ht="12.75" customHeight="1" x14ac:dyDescent="0.3">
      <c r="P533" s="161"/>
    </row>
    <row r="534" spans="16:16" ht="12.75" customHeight="1" x14ac:dyDescent="0.3">
      <c r="P534" s="161"/>
    </row>
    <row r="535" spans="16:16" ht="12.75" customHeight="1" x14ac:dyDescent="0.3">
      <c r="P535" s="161"/>
    </row>
    <row r="536" spans="16:16" ht="12.75" customHeight="1" x14ac:dyDescent="0.3">
      <c r="P536" s="161"/>
    </row>
    <row r="537" spans="16:16" ht="12.75" customHeight="1" x14ac:dyDescent="0.3">
      <c r="P537" s="161"/>
    </row>
    <row r="538" spans="16:16" ht="12.75" customHeight="1" x14ac:dyDescent="0.3">
      <c r="P538" s="161"/>
    </row>
    <row r="539" spans="16:16" ht="12.75" customHeight="1" x14ac:dyDescent="0.3">
      <c r="P539" s="161"/>
    </row>
    <row r="540" spans="16:16" ht="12.75" customHeight="1" x14ac:dyDescent="0.3">
      <c r="P540" s="161"/>
    </row>
    <row r="541" spans="16:16" ht="12.75" customHeight="1" x14ac:dyDescent="0.3">
      <c r="P541" s="161"/>
    </row>
    <row r="542" spans="16:16" ht="12.75" customHeight="1" x14ac:dyDescent="0.3">
      <c r="P542" s="161"/>
    </row>
    <row r="543" spans="16:16" ht="12.75" customHeight="1" x14ac:dyDescent="0.3">
      <c r="P543" s="161"/>
    </row>
    <row r="544" spans="16:16" ht="12.75" customHeight="1" x14ac:dyDescent="0.3">
      <c r="P544" s="161"/>
    </row>
    <row r="545" spans="16:16" ht="12.75" customHeight="1" x14ac:dyDescent="0.3">
      <c r="P545" s="161"/>
    </row>
    <row r="546" spans="16:16" ht="12.75" customHeight="1" x14ac:dyDescent="0.3">
      <c r="P546" s="161"/>
    </row>
    <row r="547" spans="16:16" ht="12.75" customHeight="1" x14ac:dyDescent="0.3">
      <c r="P547" s="161"/>
    </row>
    <row r="548" spans="16:16" ht="12.75" customHeight="1" x14ac:dyDescent="0.3">
      <c r="P548" s="161"/>
    </row>
    <row r="549" spans="16:16" ht="12.75" customHeight="1" x14ac:dyDescent="0.3">
      <c r="P549" s="161"/>
    </row>
    <row r="550" spans="16:16" ht="12.75" customHeight="1" x14ac:dyDescent="0.3">
      <c r="P550" s="161"/>
    </row>
    <row r="551" spans="16:16" ht="12.75" customHeight="1" x14ac:dyDescent="0.3">
      <c r="P551" s="161"/>
    </row>
    <row r="552" spans="16:16" ht="12.75" customHeight="1" x14ac:dyDescent="0.3">
      <c r="P552" s="161"/>
    </row>
    <row r="553" spans="16:16" ht="12.75" customHeight="1" x14ac:dyDescent="0.3">
      <c r="P553" s="161"/>
    </row>
    <row r="554" spans="16:16" ht="12.75" customHeight="1" x14ac:dyDescent="0.3">
      <c r="P554" s="161"/>
    </row>
    <row r="555" spans="16:16" ht="12.75" customHeight="1" x14ac:dyDescent="0.3">
      <c r="P555" s="161"/>
    </row>
    <row r="556" spans="16:16" ht="12.75" customHeight="1" x14ac:dyDescent="0.3">
      <c r="P556" s="161"/>
    </row>
    <row r="557" spans="16:16" ht="12.75" customHeight="1" x14ac:dyDescent="0.3">
      <c r="P557" s="161"/>
    </row>
    <row r="558" spans="16:16" ht="12.75" customHeight="1" x14ac:dyDescent="0.3">
      <c r="P558" s="161"/>
    </row>
    <row r="559" spans="16:16" ht="12.75" customHeight="1" x14ac:dyDescent="0.3">
      <c r="P559" s="161"/>
    </row>
    <row r="560" spans="16:16" ht="12.75" customHeight="1" x14ac:dyDescent="0.3">
      <c r="P560" s="161"/>
    </row>
    <row r="561" spans="16:16" ht="12.75" customHeight="1" x14ac:dyDescent="0.3">
      <c r="P561" s="161"/>
    </row>
    <row r="562" spans="16:16" ht="12.75" customHeight="1" x14ac:dyDescent="0.3">
      <c r="P562" s="161"/>
    </row>
    <row r="563" spans="16:16" ht="12.75" customHeight="1" x14ac:dyDescent="0.3">
      <c r="P563" s="161"/>
    </row>
    <row r="564" spans="16:16" ht="12.75" customHeight="1" x14ac:dyDescent="0.3">
      <c r="P564" s="161"/>
    </row>
    <row r="565" spans="16:16" ht="12.75" customHeight="1" x14ac:dyDescent="0.3">
      <c r="P565" s="161"/>
    </row>
    <row r="566" spans="16:16" ht="12.75" customHeight="1" x14ac:dyDescent="0.3">
      <c r="P566" s="161"/>
    </row>
    <row r="567" spans="16:16" ht="12.75" customHeight="1" x14ac:dyDescent="0.3">
      <c r="P567" s="161"/>
    </row>
    <row r="568" spans="16:16" ht="12.75" customHeight="1" x14ac:dyDescent="0.3">
      <c r="P568" s="161"/>
    </row>
    <row r="569" spans="16:16" ht="12.75" customHeight="1" x14ac:dyDescent="0.3">
      <c r="P569" s="161"/>
    </row>
    <row r="570" spans="16:16" ht="12.75" customHeight="1" x14ac:dyDescent="0.3">
      <c r="P570" s="161"/>
    </row>
    <row r="571" spans="16:16" ht="12.75" customHeight="1" x14ac:dyDescent="0.3">
      <c r="P571" s="161"/>
    </row>
    <row r="572" spans="16:16" ht="12.75" customHeight="1" x14ac:dyDescent="0.3">
      <c r="P572" s="161"/>
    </row>
    <row r="573" spans="16:16" ht="12.75" customHeight="1" x14ac:dyDescent="0.3">
      <c r="P573" s="161"/>
    </row>
    <row r="574" spans="16:16" ht="12.75" customHeight="1" x14ac:dyDescent="0.3">
      <c r="P574" s="161"/>
    </row>
    <row r="575" spans="16:16" ht="12.75" customHeight="1" x14ac:dyDescent="0.3">
      <c r="P575" s="161"/>
    </row>
    <row r="576" spans="16:16" ht="12.75" customHeight="1" x14ac:dyDescent="0.3">
      <c r="P576" s="161"/>
    </row>
    <row r="577" spans="16:16" ht="12.75" customHeight="1" x14ac:dyDescent="0.3">
      <c r="P577" s="161"/>
    </row>
    <row r="578" spans="16:16" ht="12.75" customHeight="1" x14ac:dyDescent="0.3">
      <c r="P578" s="161"/>
    </row>
    <row r="579" spans="16:16" ht="12.75" customHeight="1" x14ac:dyDescent="0.3">
      <c r="P579" s="161"/>
    </row>
    <row r="580" spans="16:16" ht="12.75" customHeight="1" x14ac:dyDescent="0.3">
      <c r="P580" s="161"/>
    </row>
    <row r="581" spans="16:16" ht="12.75" customHeight="1" x14ac:dyDescent="0.3">
      <c r="P581" s="161"/>
    </row>
    <row r="582" spans="16:16" ht="12.75" customHeight="1" x14ac:dyDescent="0.3">
      <c r="P582" s="161"/>
    </row>
    <row r="583" spans="16:16" ht="12.75" customHeight="1" x14ac:dyDescent="0.3">
      <c r="P583" s="161"/>
    </row>
    <row r="584" spans="16:16" ht="12.75" customHeight="1" x14ac:dyDescent="0.3">
      <c r="P584" s="161"/>
    </row>
    <row r="585" spans="16:16" ht="12.75" customHeight="1" x14ac:dyDescent="0.3">
      <c r="P585" s="161"/>
    </row>
    <row r="586" spans="16:16" ht="12.75" customHeight="1" x14ac:dyDescent="0.3">
      <c r="P586" s="161"/>
    </row>
    <row r="587" spans="16:16" ht="12.75" customHeight="1" x14ac:dyDescent="0.3">
      <c r="P587" s="161"/>
    </row>
    <row r="588" spans="16:16" ht="12.75" customHeight="1" x14ac:dyDescent="0.3">
      <c r="P588" s="161"/>
    </row>
    <row r="589" spans="16:16" ht="12.75" customHeight="1" x14ac:dyDescent="0.3">
      <c r="P589" s="161"/>
    </row>
    <row r="590" spans="16:16" ht="12.75" customHeight="1" x14ac:dyDescent="0.3">
      <c r="P590" s="161"/>
    </row>
    <row r="591" spans="16:16" ht="12.75" customHeight="1" x14ac:dyDescent="0.3">
      <c r="P591" s="161"/>
    </row>
    <row r="592" spans="16:16" ht="12.75" customHeight="1" x14ac:dyDescent="0.3">
      <c r="P592" s="161"/>
    </row>
    <row r="593" spans="16:16" ht="12.75" customHeight="1" x14ac:dyDescent="0.3">
      <c r="P593" s="161"/>
    </row>
    <row r="594" spans="16:16" ht="12.75" customHeight="1" x14ac:dyDescent="0.3">
      <c r="P594" s="161"/>
    </row>
    <row r="595" spans="16:16" ht="12.75" customHeight="1" x14ac:dyDescent="0.3">
      <c r="P595" s="161"/>
    </row>
    <row r="596" spans="16:16" ht="12.75" customHeight="1" x14ac:dyDescent="0.3">
      <c r="P596" s="161"/>
    </row>
    <row r="597" spans="16:16" ht="12.75" customHeight="1" x14ac:dyDescent="0.3">
      <c r="P597" s="161"/>
    </row>
    <row r="598" spans="16:16" ht="12.75" customHeight="1" x14ac:dyDescent="0.3">
      <c r="P598" s="161"/>
    </row>
    <row r="599" spans="16:16" ht="12.75" customHeight="1" x14ac:dyDescent="0.3">
      <c r="P599" s="161"/>
    </row>
    <row r="600" spans="16:16" ht="12.75" customHeight="1" x14ac:dyDescent="0.3">
      <c r="P600" s="161"/>
    </row>
    <row r="601" spans="16:16" ht="12.75" customHeight="1" x14ac:dyDescent="0.3">
      <c r="P601" s="161"/>
    </row>
    <row r="602" spans="16:16" ht="12.75" customHeight="1" x14ac:dyDescent="0.3">
      <c r="P602" s="161"/>
    </row>
    <row r="603" spans="16:16" ht="12.75" customHeight="1" x14ac:dyDescent="0.3">
      <c r="P603" s="161"/>
    </row>
    <row r="604" spans="16:16" ht="12.75" customHeight="1" x14ac:dyDescent="0.3">
      <c r="P604" s="161"/>
    </row>
    <row r="605" spans="16:16" ht="12.75" customHeight="1" x14ac:dyDescent="0.3">
      <c r="P605" s="161"/>
    </row>
    <row r="606" spans="16:16" ht="12.75" customHeight="1" x14ac:dyDescent="0.3">
      <c r="P606" s="161"/>
    </row>
    <row r="607" spans="16:16" ht="12.75" customHeight="1" x14ac:dyDescent="0.3">
      <c r="P607" s="161"/>
    </row>
    <row r="608" spans="16:16" ht="12.75" customHeight="1" x14ac:dyDescent="0.3">
      <c r="P608" s="161"/>
    </row>
    <row r="609" spans="16:16" ht="12.75" customHeight="1" x14ac:dyDescent="0.3">
      <c r="P609" s="161"/>
    </row>
    <row r="610" spans="16:16" ht="12.75" customHeight="1" x14ac:dyDescent="0.3">
      <c r="P610" s="161"/>
    </row>
    <row r="611" spans="16:16" ht="12.75" customHeight="1" x14ac:dyDescent="0.3">
      <c r="P611" s="161"/>
    </row>
    <row r="612" spans="16:16" ht="12.75" customHeight="1" x14ac:dyDescent="0.3">
      <c r="P612" s="161"/>
    </row>
    <row r="613" spans="16:16" ht="12.75" customHeight="1" x14ac:dyDescent="0.3">
      <c r="P613" s="161"/>
    </row>
    <row r="614" spans="16:16" ht="12.75" customHeight="1" x14ac:dyDescent="0.3">
      <c r="P614" s="161"/>
    </row>
    <row r="615" spans="16:16" ht="12.75" customHeight="1" x14ac:dyDescent="0.3">
      <c r="P615" s="161"/>
    </row>
    <row r="616" spans="16:16" ht="12.75" customHeight="1" x14ac:dyDescent="0.3">
      <c r="P616" s="161"/>
    </row>
    <row r="617" spans="16:16" ht="12.75" customHeight="1" x14ac:dyDescent="0.3">
      <c r="P617" s="161"/>
    </row>
    <row r="618" spans="16:16" ht="12.75" customHeight="1" x14ac:dyDescent="0.3">
      <c r="P618" s="161"/>
    </row>
    <row r="619" spans="16:16" ht="12.75" customHeight="1" x14ac:dyDescent="0.3">
      <c r="P619" s="161"/>
    </row>
    <row r="620" spans="16:16" ht="12.75" customHeight="1" x14ac:dyDescent="0.3">
      <c r="P620" s="161"/>
    </row>
    <row r="621" spans="16:16" ht="12.75" customHeight="1" x14ac:dyDescent="0.3">
      <c r="P621" s="161"/>
    </row>
    <row r="622" spans="16:16" ht="12.75" customHeight="1" x14ac:dyDescent="0.3">
      <c r="P622" s="161"/>
    </row>
    <row r="623" spans="16:16" ht="12.75" customHeight="1" x14ac:dyDescent="0.3">
      <c r="P623" s="161"/>
    </row>
    <row r="624" spans="16:16" ht="12.75" customHeight="1" x14ac:dyDescent="0.3">
      <c r="P624" s="161"/>
    </row>
    <row r="625" spans="16:16" ht="12.75" customHeight="1" x14ac:dyDescent="0.3">
      <c r="P625" s="161"/>
    </row>
    <row r="626" spans="16:16" ht="12.75" customHeight="1" x14ac:dyDescent="0.3">
      <c r="P626" s="161"/>
    </row>
    <row r="627" spans="16:16" ht="12.75" customHeight="1" x14ac:dyDescent="0.3">
      <c r="P627" s="161"/>
    </row>
    <row r="628" spans="16:16" ht="12.75" customHeight="1" x14ac:dyDescent="0.3">
      <c r="P628" s="161"/>
    </row>
    <row r="629" spans="16:16" ht="12.75" customHeight="1" x14ac:dyDescent="0.3">
      <c r="P629" s="161"/>
    </row>
    <row r="630" spans="16:16" ht="12.75" customHeight="1" x14ac:dyDescent="0.3">
      <c r="P630" s="161"/>
    </row>
    <row r="631" spans="16:16" ht="12.75" customHeight="1" x14ac:dyDescent="0.3">
      <c r="P631" s="161"/>
    </row>
    <row r="632" spans="16:16" ht="12.75" customHeight="1" x14ac:dyDescent="0.3">
      <c r="P632" s="161"/>
    </row>
    <row r="633" spans="16:16" ht="12.75" customHeight="1" x14ac:dyDescent="0.3">
      <c r="P633" s="161"/>
    </row>
    <row r="634" spans="16:16" ht="12.75" customHeight="1" x14ac:dyDescent="0.3">
      <c r="P634" s="161"/>
    </row>
    <row r="635" spans="16:16" ht="12.75" customHeight="1" x14ac:dyDescent="0.3">
      <c r="P635" s="161"/>
    </row>
    <row r="636" spans="16:16" ht="12.75" customHeight="1" x14ac:dyDescent="0.3">
      <c r="P636" s="161"/>
    </row>
    <row r="637" spans="16:16" ht="12.75" customHeight="1" x14ac:dyDescent="0.3">
      <c r="P637" s="161"/>
    </row>
    <row r="638" spans="16:16" ht="12.75" customHeight="1" x14ac:dyDescent="0.3">
      <c r="P638" s="161"/>
    </row>
    <row r="639" spans="16:16" ht="12.75" customHeight="1" x14ac:dyDescent="0.3">
      <c r="P639" s="161"/>
    </row>
    <row r="640" spans="16:16" ht="12.75" customHeight="1" x14ac:dyDescent="0.3">
      <c r="P640" s="161"/>
    </row>
    <row r="641" spans="16:16" ht="12.75" customHeight="1" x14ac:dyDescent="0.3">
      <c r="P641" s="161"/>
    </row>
    <row r="642" spans="16:16" ht="12.75" customHeight="1" x14ac:dyDescent="0.3">
      <c r="P642" s="161"/>
    </row>
    <row r="643" spans="16:16" ht="12.75" customHeight="1" x14ac:dyDescent="0.3">
      <c r="P643" s="161"/>
    </row>
    <row r="644" spans="16:16" ht="12.75" customHeight="1" x14ac:dyDescent="0.3">
      <c r="P644" s="161"/>
    </row>
    <row r="645" spans="16:16" ht="12.75" customHeight="1" x14ac:dyDescent="0.3">
      <c r="P645" s="161"/>
    </row>
    <row r="646" spans="16:16" ht="12.75" customHeight="1" x14ac:dyDescent="0.3">
      <c r="P646" s="161"/>
    </row>
    <row r="647" spans="16:16" ht="12.75" customHeight="1" x14ac:dyDescent="0.3">
      <c r="P647" s="161"/>
    </row>
    <row r="648" spans="16:16" ht="12.75" customHeight="1" x14ac:dyDescent="0.3">
      <c r="P648" s="161"/>
    </row>
    <row r="649" spans="16:16" ht="12.75" customHeight="1" x14ac:dyDescent="0.3">
      <c r="P649" s="161"/>
    </row>
    <row r="650" spans="16:16" ht="12.75" customHeight="1" x14ac:dyDescent="0.3">
      <c r="P650" s="161"/>
    </row>
    <row r="651" spans="16:16" ht="12.75" customHeight="1" x14ac:dyDescent="0.3">
      <c r="P651" s="161"/>
    </row>
    <row r="652" spans="16:16" ht="12.75" customHeight="1" x14ac:dyDescent="0.3">
      <c r="P652" s="161"/>
    </row>
    <row r="653" spans="16:16" ht="12.75" customHeight="1" x14ac:dyDescent="0.3">
      <c r="P653" s="161"/>
    </row>
    <row r="654" spans="16:16" ht="12.75" customHeight="1" x14ac:dyDescent="0.3">
      <c r="P654" s="161"/>
    </row>
    <row r="655" spans="16:16" ht="12.75" customHeight="1" x14ac:dyDescent="0.3">
      <c r="P655" s="161"/>
    </row>
    <row r="656" spans="16:16" ht="12.75" customHeight="1" x14ac:dyDescent="0.3">
      <c r="P656" s="161"/>
    </row>
    <row r="657" spans="16:16" ht="12.75" customHeight="1" x14ac:dyDescent="0.3">
      <c r="P657" s="161"/>
    </row>
    <row r="658" spans="16:16" ht="12.75" customHeight="1" x14ac:dyDescent="0.3">
      <c r="P658" s="161"/>
    </row>
    <row r="659" spans="16:16" ht="12.75" customHeight="1" x14ac:dyDescent="0.3">
      <c r="P659" s="161"/>
    </row>
    <row r="660" spans="16:16" ht="12.75" customHeight="1" x14ac:dyDescent="0.3">
      <c r="P660" s="161"/>
    </row>
    <row r="661" spans="16:16" ht="12.75" customHeight="1" x14ac:dyDescent="0.3">
      <c r="P661" s="161"/>
    </row>
    <row r="662" spans="16:16" ht="12.75" customHeight="1" x14ac:dyDescent="0.3">
      <c r="P662" s="161"/>
    </row>
    <row r="663" spans="16:16" ht="12.75" customHeight="1" x14ac:dyDescent="0.3">
      <c r="P663" s="161"/>
    </row>
    <row r="664" spans="16:16" ht="12.75" customHeight="1" x14ac:dyDescent="0.3">
      <c r="P664" s="161"/>
    </row>
    <row r="665" spans="16:16" ht="12.75" customHeight="1" x14ac:dyDescent="0.3">
      <c r="P665" s="161"/>
    </row>
    <row r="666" spans="16:16" ht="12.75" customHeight="1" x14ac:dyDescent="0.3">
      <c r="P666" s="161"/>
    </row>
    <row r="667" spans="16:16" ht="12.75" customHeight="1" x14ac:dyDescent="0.3">
      <c r="P667" s="161"/>
    </row>
    <row r="668" spans="16:16" ht="12.75" customHeight="1" x14ac:dyDescent="0.3">
      <c r="P668" s="161"/>
    </row>
    <row r="669" spans="16:16" ht="12.75" customHeight="1" x14ac:dyDescent="0.3">
      <c r="P669" s="161"/>
    </row>
    <row r="670" spans="16:16" ht="12.75" customHeight="1" x14ac:dyDescent="0.3">
      <c r="P670" s="161"/>
    </row>
    <row r="671" spans="16:16" ht="12.75" customHeight="1" x14ac:dyDescent="0.3">
      <c r="P671" s="161"/>
    </row>
    <row r="672" spans="16:16" ht="12.75" customHeight="1" x14ac:dyDescent="0.3">
      <c r="P672" s="161"/>
    </row>
    <row r="673" spans="16:16" ht="12.75" customHeight="1" x14ac:dyDescent="0.3">
      <c r="P673" s="161"/>
    </row>
    <row r="674" spans="16:16" ht="12.75" customHeight="1" x14ac:dyDescent="0.3">
      <c r="P674" s="161"/>
    </row>
    <row r="675" spans="16:16" ht="12.75" customHeight="1" x14ac:dyDescent="0.3">
      <c r="P675" s="161"/>
    </row>
    <row r="676" spans="16:16" ht="12.75" customHeight="1" x14ac:dyDescent="0.3">
      <c r="P676" s="161"/>
    </row>
    <row r="677" spans="16:16" ht="12.75" customHeight="1" x14ac:dyDescent="0.3">
      <c r="P677" s="161"/>
    </row>
    <row r="678" spans="16:16" ht="12.75" customHeight="1" x14ac:dyDescent="0.3">
      <c r="P678" s="161"/>
    </row>
    <row r="679" spans="16:16" ht="12.75" customHeight="1" x14ac:dyDescent="0.3">
      <c r="P679" s="161"/>
    </row>
    <row r="680" spans="16:16" ht="12.75" customHeight="1" x14ac:dyDescent="0.3">
      <c r="P680" s="161"/>
    </row>
    <row r="681" spans="16:16" ht="12.75" customHeight="1" x14ac:dyDescent="0.3">
      <c r="P681" s="161"/>
    </row>
    <row r="682" spans="16:16" ht="12.75" customHeight="1" x14ac:dyDescent="0.3">
      <c r="P682" s="161"/>
    </row>
    <row r="683" spans="16:16" ht="12.75" customHeight="1" x14ac:dyDescent="0.3">
      <c r="P683" s="161"/>
    </row>
    <row r="684" spans="16:16" ht="12.75" customHeight="1" x14ac:dyDescent="0.3">
      <c r="P684" s="161"/>
    </row>
    <row r="685" spans="16:16" ht="12.75" customHeight="1" x14ac:dyDescent="0.3">
      <c r="P685" s="161"/>
    </row>
    <row r="686" spans="16:16" ht="12.75" customHeight="1" x14ac:dyDescent="0.3">
      <c r="P686" s="161"/>
    </row>
    <row r="687" spans="16:16" ht="12.75" customHeight="1" x14ac:dyDescent="0.3">
      <c r="P687" s="161"/>
    </row>
    <row r="688" spans="16:16" ht="12.75" customHeight="1" x14ac:dyDescent="0.3">
      <c r="P688" s="161"/>
    </row>
    <row r="689" spans="16:16" ht="12.75" customHeight="1" x14ac:dyDescent="0.3">
      <c r="P689" s="161"/>
    </row>
    <row r="690" spans="16:16" ht="12.75" customHeight="1" x14ac:dyDescent="0.3">
      <c r="P690" s="161"/>
    </row>
    <row r="691" spans="16:16" ht="12.75" customHeight="1" x14ac:dyDescent="0.3">
      <c r="P691" s="161"/>
    </row>
    <row r="692" spans="16:16" ht="12.75" customHeight="1" x14ac:dyDescent="0.3">
      <c r="P692" s="161"/>
    </row>
    <row r="693" spans="16:16" ht="12.75" customHeight="1" x14ac:dyDescent="0.3">
      <c r="P693" s="161"/>
    </row>
    <row r="694" spans="16:16" ht="12.75" customHeight="1" x14ac:dyDescent="0.3">
      <c r="P694" s="161"/>
    </row>
    <row r="695" spans="16:16" ht="12.75" customHeight="1" x14ac:dyDescent="0.3">
      <c r="P695" s="161"/>
    </row>
    <row r="696" spans="16:16" ht="12.75" customHeight="1" x14ac:dyDescent="0.3">
      <c r="P696" s="161"/>
    </row>
    <row r="697" spans="16:16" ht="12.75" customHeight="1" x14ac:dyDescent="0.3">
      <c r="P697" s="161"/>
    </row>
    <row r="698" spans="16:16" ht="12.75" customHeight="1" x14ac:dyDescent="0.3">
      <c r="P698" s="161"/>
    </row>
    <row r="699" spans="16:16" ht="12.75" customHeight="1" x14ac:dyDescent="0.3">
      <c r="P699" s="161"/>
    </row>
    <row r="700" spans="16:16" ht="12.75" customHeight="1" x14ac:dyDescent="0.3">
      <c r="P700" s="161"/>
    </row>
    <row r="701" spans="16:16" ht="12.75" customHeight="1" x14ac:dyDescent="0.3">
      <c r="P701" s="161"/>
    </row>
    <row r="702" spans="16:16" ht="12.75" customHeight="1" x14ac:dyDescent="0.3">
      <c r="P702" s="161"/>
    </row>
    <row r="703" spans="16:16" ht="12.75" customHeight="1" x14ac:dyDescent="0.3">
      <c r="P703" s="161"/>
    </row>
    <row r="704" spans="16:16" ht="12.75" customHeight="1" x14ac:dyDescent="0.3">
      <c r="P704" s="161"/>
    </row>
    <row r="705" spans="16:16" ht="12.75" customHeight="1" x14ac:dyDescent="0.3">
      <c r="P705" s="161"/>
    </row>
    <row r="706" spans="16:16" ht="12.75" customHeight="1" x14ac:dyDescent="0.3">
      <c r="P706" s="161"/>
    </row>
    <row r="707" spans="16:16" ht="12.75" customHeight="1" x14ac:dyDescent="0.3">
      <c r="P707" s="161"/>
    </row>
    <row r="708" spans="16:16" ht="12.75" customHeight="1" x14ac:dyDescent="0.3">
      <c r="P708" s="161"/>
    </row>
    <row r="709" spans="16:16" ht="12.75" customHeight="1" x14ac:dyDescent="0.3">
      <c r="P709" s="161"/>
    </row>
    <row r="710" spans="16:16" ht="12.75" customHeight="1" x14ac:dyDescent="0.3">
      <c r="P710" s="161"/>
    </row>
    <row r="711" spans="16:16" ht="12.75" customHeight="1" x14ac:dyDescent="0.3">
      <c r="P711" s="161"/>
    </row>
    <row r="712" spans="16:16" ht="12.75" customHeight="1" x14ac:dyDescent="0.3">
      <c r="P712" s="161"/>
    </row>
    <row r="713" spans="16:16" ht="12.75" customHeight="1" x14ac:dyDescent="0.3">
      <c r="P713" s="161"/>
    </row>
    <row r="714" spans="16:16" ht="12.75" customHeight="1" x14ac:dyDescent="0.3">
      <c r="P714" s="161"/>
    </row>
    <row r="715" spans="16:16" ht="12.75" customHeight="1" x14ac:dyDescent="0.3">
      <c r="P715" s="161"/>
    </row>
    <row r="716" spans="16:16" ht="12.75" customHeight="1" x14ac:dyDescent="0.3">
      <c r="P716" s="161"/>
    </row>
    <row r="717" spans="16:16" ht="12.75" customHeight="1" x14ac:dyDescent="0.3">
      <c r="P717" s="161"/>
    </row>
    <row r="718" spans="16:16" ht="12.75" customHeight="1" x14ac:dyDescent="0.3">
      <c r="P718" s="161"/>
    </row>
    <row r="719" spans="16:16" ht="12.75" customHeight="1" x14ac:dyDescent="0.3">
      <c r="P719" s="161"/>
    </row>
    <row r="720" spans="16:16" ht="12.75" customHeight="1" x14ac:dyDescent="0.3">
      <c r="P720" s="161"/>
    </row>
    <row r="721" spans="16:16" ht="12.75" customHeight="1" x14ac:dyDescent="0.3">
      <c r="P721" s="161"/>
    </row>
    <row r="722" spans="16:16" ht="12.75" customHeight="1" x14ac:dyDescent="0.3">
      <c r="P722" s="161"/>
    </row>
    <row r="723" spans="16:16" ht="12.75" customHeight="1" x14ac:dyDescent="0.3">
      <c r="P723" s="161"/>
    </row>
    <row r="724" spans="16:16" ht="12.75" customHeight="1" x14ac:dyDescent="0.3">
      <c r="P724" s="161"/>
    </row>
    <row r="725" spans="16:16" ht="12.75" customHeight="1" x14ac:dyDescent="0.3">
      <c r="P725" s="161"/>
    </row>
    <row r="726" spans="16:16" ht="12.75" customHeight="1" x14ac:dyDescent="0.3">
      <c r="P726" s="161"/>
    </row>
    <row r="727" spans="16:16" ht="12.75" customHeight="1" x14ac:dyDescent="0.3">
      <c r="P727" s="161"/>
    </row>
    <row r="728" spans="16:16" ht="12.75" customHeight="1" x14ac:dyDescent="0.3">
      <c r="P728" s="161"/>
    </row>
    <row r="729" spans="16:16" ht="12.75" customHeight="1" x14ac:dyDescent="0.3">
      <c r="P729" s="161"/>
    </row>
    <row r="730" spans="16:16" ht="12.75" customHeight="1" x14ac:dyDescent="0.3">
      <c r="P730" s="161"/>
    </row>
    <row r="731" spans="16:16" ht="12.75" customHeight="1" x14ac:dyDescent="0.3">
      <c r="P731" s="161"/>
    </row>
    <row r="732" spans="16:16" ht="12.75" customHeight="1" x14ac:dyDescent="0.3">
      <c r="P732" s="161"/>
    </row>
    <row r="733" spans="16:16" ht="12.75" customHeight="1" x14ac:dyDescent="0.3">
      <c r="P733" s="161"/>
    </row>
    <row r="734" spans="16:16" ht="12.75" customHeight="1" x14ac:dyDescent="0.3">
      <c r="P734" s="161"/>
    </row>
    <row r="735" spans="16:16" ht="12.75" customHeight="1" x14ac:dyDescent="0.3">
      <c r="P735" s="161"/>
    </row>
    <row r="736" spans="16:16" ht="12.75" customHeight="1" x14ac:dyDescent="0.3">
      <c r="P736" s="161"/>
    </row>
    <row r="737" spans="16:16" ht="12.75" customHeight="1" x14ac:dyDescent="0.3">
      <c r="P737" s="161"/>
    </row>
    <row r="738" spans="16:16" ht="12.75" customHeight="1" x14ac:dyDescent="0.3">
      <c r="P738" s="161"/>
    </row>
    <row r="739" spans="16:16" ht="12.75" customHeight="1" x14ac:dyDescent="0.3">
      <c r="P739" s="161"/>
    </row>
    <row r="740" spans="16:16" ht="12.75" customHeight="1" x14ac:dyDescent="0.3">
      <c r="P740" s="161"/>
    </row>
    <row r="741" spans="16:16" ht="12.75" customHeight="1" x14ac:dyDescent="0.3">
      <c r="P741" s="161"/>
    </row>
    <row r="742" spans="16:16" ht="12.75" customHeight="1" x14ac:dyDescent="0.3">
      <c r="P742" s="161"/>
    </row>
    <row r="743" spans="16:16" ht="12.75" customHeight="1" x14ac:dyDescent="0.3">
      <c r="P743" s="161"/>
    </row>
    <row r="744" spans="16:16" ht="12.75" customHeight="1" x14ac:dyDescent="0.3">
      <c r="P744" s="161"/>
    </row>
    <row r="745" spans="16:16" ht="12.75" customHeight="1" x14ac:dyDescent="0.3">
      <c r="P745" s="161"/>
    </row>
    <row r="746" spans="16:16" ht="12.75" customHeight="1" x14ac:dyDescent="0.3">
      <c r="P746" s="161"/>
    </row>
    <row r="747" spans="16:16" ht="12.75" customHeight="1" x14ac:dyDescent="0.3">
      <c r="P747" s="161"/>
    </row>
    <row r="748" spans="16:16" ht="12.75" customHeight="1" x14ac:dyDescent="0.3">
      <c r="P748" s="161"/>
    </row>
    <row r="749" spans="16:16" ht="12.75" customHeight="1" x14ac:dyDescent="0.3">
      <c r="P749" s="161"/>
    </row>
    <row r="750" spans="16:16" ht="12.75" customHeight="1" x14ac:dyDescent="0.3">
      <c r="P750" s="161"/>
    </row>
    <row r="751" spans="16:16" ht="12.75" customHeight="1" x14ac:dyDescent="0.3">
      <c r="P751" s="161"/>
    </row>
    <row r="752" spans="16:16" ht="12.75" customHeight="1" x14ac:dyDescent="0.3">
      <c r="P752" s="161"/>
    </row>
    <row r="753" spans="16:16" ht="12.75" customHeight="1" x14ac:dyDescent="0.3">
      <c r="P753" s="161"/>
    </row>
    <row r="754" spans="16:16" ht="12.75" customHeight="1" x14ac:dyDescent="0.3">
      <c r="P754" s="161"/>
    </row>
    <row r="755" spans="16:16" ht="12.75" customHeight="1" x14ac:dyDescent="0.3">
      <c r="P755" s="161"/>
    </row>
    <row r="756" spans="16:16" ht="12.75" customHeight="1" x14ac:dyDescent="0.3">
      <c r="P756" s="161"/>
    </row>
    <row r="757" spans="16:16" ht="12.75" customHeight="1" x14ac:dyDescent="0.3">
      <c r="P757" s="161"/>
    </row>
    <row r="758" spans="16:16" ht="12.75" customHeight="1" x14ac:dyDescent="0.3">
      <c r="P758" s="161"/>
    </row>
    <row r="759" spans="16:16" ht="12.75" customHeight="1" x14ac:dyDescent="0.3">
      <c r="P759" s="161"/>
    </row>
    <row r="760" spans="16:16" ht="12.75" customHeight="1" x14ac:dyDescent="0.3">
      <c r="P760" s="161"/>
    </row>
    <row r="761" spans="16:16" ht="12.75" customHeight="1" x14ac:dyDescent="0.3">
      <c r="P761" s="161"/>
    </row>
    <row r="762" spans="16:16" ht="12.75" customHeight="1" x14ac:dyDescent="0.3">
      <c r="P762" s="161"/>
    </row>
    <row r="763" spans="16:16" ht="12.75" customHeight="1" x14ac:dyDescent="0.3">
      <c r="P763" s="161"/>
    </row>
    <row r="764" spans="16:16" ht="12.75" customHeight="1" x14ac:dyDescent="0.3">
      <c r="P764" s="161"/>
    </row>
    <row r="765" spans="16:16" ht="12.75" customHeight="1" x14ac:dyDescent="0.3">
      <c r="P765" s="161"/>
    </row>
    <row r="766" spans="16:16" ht="12.75" customHeight="1" x14ac:dyDescent="0.3">
      <c r="P766" s="161"/>
    </row>
    <row r="767" spans="16:16" ht="12.75" customHeight="1" x14ac:dyDescent="0.3">
      <c r="P767" s="161"/>
    </row>
    <row r="768" spans="16:16" ht="12.75" customHeight="1" x14ac:dyDescent="0.3">
      <c r="P768" s="161"/>
    </row>
    <row r="769" spans="16:16" ht="12.75" customHeight="1" x14ac:dyDescent="0.3">
      <c r="P769" s="161"/>
    </row>
    <row r="770" spans="16:16" ht="12.75" customHeight="1" x14ac:dyDescent="0.3">
      <c r="P770" s="161"/>
    </row>
    <row r="771" spans="16:16" ht="12.75" customHeight="1" x14ac:dyDescent="0.3">
      <c r="P771" s="161"/>
    </row>
    <row r="772" spans="16:16" ht="12.75" customHeight="1" x14ac:dyDescent="0.3">
      <c r="P772" s="161"/>
    </row>
    <row r="773" spans="16:16" ht="12.75" customHeight="1" x14ac:dyDescent="0.3">
      <c r="P773" s="161"/>
    </row>
    <row r="774" spans="16:16" ht="12.75" customHeight="1" x14ac:dyDescent="0.3">
      <c r="P774" s="161"/>
    </row>
    <row r="775" spans="16:16" ht="12.75" customHeight="1" x14ac:dyDescent="0.3">
      <c r="P775" s="161"/>
    </row>
    <row r="776" spans="16:16" ht="12.75" customHeight="1" x14ac:dyDescent="0.3">
      <c r="P776" s="161"/>
    </row>
    <row r="777" spans="16:16" ht="12.75" customHeight="1" x14ac:dyDescent="0.3">
      <c r="P777" s="161"/>
    </row>
    <row r="778" spans="16:16" ht="12.75" customHeight="1" x14ac:dyDescent="0.3">
      <c r="P778" s="161"/>
    </row>
    <row r="779" spans="16:16" ht="12.75" customHeight="1" x14ac:dyDescent="0.3">
      <c r="P779" s="161"/>
    </row>
    <row r="780" spans="16:16" ht="12.75" customHeight="1" x14ac:dyDescent="0.3">
      <c r="P780" s="161"/>
    </row>
    <row r="781" spans="16:16" ht="12.75" customHeight="1" x14ac:dyDescent="0.3">
      <c r="P781" s="161"/>
    </row>
    <row r="782" spans="16:16" ht="12.75" customHeight="1" x14ac:dyDescent="0.3">
      <c r="P782" s="161"/>
    </row>
    <row r="783" spans="16:16" ht="12.75" customHeight="1" x14ac:dyDescent="0.3">
      <c r="P783" s="161"/>
    </row>
    <row r="784" spans="16:16" ht="12.75" customHeight="1" x14ac:dyDescent="0.3">
      <c r="P784" s="161"/>
    </row>
    <row r="785" spans="16:16" ht="12.75" customHeight="1" x14ac:dyDescent="0.3">
      <c r="P785" s="161"/>
    </row>
    <row r="786" spans="16:16" ht="12.75" customHeight="1" x14ac:dyDescent="0.3">
      <c r="P786" s="161"/>
    </row>
    <row r="787" spans="16:16" ht="12.75" customHeight="1" x14ac:dyDescent="0.3">
      <c r="P787" s="161"/>
    </row>
    <row r="788" spans="16:16" ht="12.75" customHeight="1" x14ac:dyDescent="0.3">
      <c r="P788" s="161"/>
    </row>
    <row r="789" spans="16:16" ht="12.75" customHeight="1" x14ac:dyDescent="0.3">
      <c r="P789" s="161"/>
    </row>
    <row r="790" spans="16:16" ht="12.75" customHeight="1" x14ac:dyDescent="0.3">
      <c r="P790" s="161"/>
    </row>
    <row r="791" spans="16:16" ht="12.75" customHeight="1" x14ac:dyDescent="0.3">
      <c r="P791" s="161"/>
    </row>
    <row r="792" spans="16:16" ht="12.75" customHeight="1" x14ac:dyDescent="0.3">
      <c r="P792" s="161"/>
    </row>
    <row r="793" spans="16:16" ht="12.75" customHeight="1" x14ac:dyDescent="0.3">
      <c r="P793" s="161"/>
    </row>
    <row r="794" spans="16:16" ht="12.75" customHeight="1" x14ac:dyDescent="0.3">
      <c r="P794" s="161"/>
    </row>
    <row r="795" spans="16:16" ht="12.75" customHeight="1" x14ac:dyDescent="0.3">
      <c r="P795" s="161"/>
    </row>
    <row r="796" spans="16:16" ht="12.75" customHeight="1" x14ac:dyDescent="0.3">
      <c r="P796" s="161"/>
    </row>
    <row r="797" spans="16:16" ht="12.75" customHeight="1" x14ac:dyDescent="0.3">
      <c r="P797" s="161"/>
    </row>
    <row r="798" spans="16:16" ht="12.75" customHeight="1" x14ac:dyDescent="0.3">
      <c r="P798" s="161"/>
    </row>
    <row r="799" spans="16:16" ht="12.75" customHeight="1" x14ac:dyDescent="0.3">
      <c r="P799" s="161"/>
    </row>
    <row r="800" spans="16:16" ht="12.75" customHeight="1" x14ac:dyDescent="0.3">
      <c r="P800" s="161"/>
    </row>
    <row r="801" spans="16:16" ht="12.75" customHeight="1" x14ac:dyDescent="0.3">
      <c r="P801" s="161"/>
    </row>
    <row r="802" spans="16:16" ht="12.75" customHeight="1" x14ac:dyDescent="0.3">
      <c r="P802" s="161"/>
    </row>
    <row r="803" spans="16:16" ht="12.75" customHeight="1" x14ac:dyDescent="0.3">
      <c r="P803" s="161"/>
    </row>
    <row r="804" spans="16:16" ht="12.75" customHeight="1" x14ac:dyDescent="0.3">
      <c r="P804" s="161"/>
    </row>
    <row r="805" spans="16:16" ht="12.75" customHeight="1" x14ac:dyDescent="0.3">
      <c r="P805" s="161"/>
    </row>
    <row r="806" spans="16:16" ht="12.75" customHeight="1" x14ac:dyDescent="0.3">
      <c r="P806" s="161"/>
    </row>
    <row r="807" spans="16:16" ht="12.75" customHeight="1" x14ac:dyDescent="0.3">
      <c r="P807" s="161"/>
    </row>
    <row r="808" spans="16:16" ht="12.75" customHeight="1" x14ac:dyDescent="0.3">
      <c r="P808" s="161"/>
    </row>
    <row r="809" spans="16:16" ht="12.75" customHeight="1" x14ac:dyDescent="0.3">
      <c r="P809" s="161"/>
    </row>
    <row r="810" spans="16:16" ht="12.75" customHeight="1" x14ac:dyDescent="0.3">
      <c r="P810" s="161"/>
    </row>
    <row r="811" spans="16:16" ht="12.75" customHeight="1" x14ac:dyDescent="0.3">
      <c r="P811" s="161"/>
    </row>
    <row r="812" spans="16:16" ht="12.75" customHeight="1" x14ac:dyDescent="0.3">
      <c r="P812" s="161"/>
    </row>
    <row r="813" spans="16:16" ht="12.75" customHeight="1" x14ac:dyDescent="0.3">
      <c r="P813" s="161"/>
    </row>
    <row r="814" spans="16:16" ht="12.75" customHeight="1" x14ac:dyDescent="0.3">
      <c r="P814" s="161"/>
    </row>
    <row r="815" spans="16:16" ht="12.75" customHeight="1" x14ac:dyDescent="0.3">
      <c r="P815" s="161"/>
    </row>
    <row r="816" spans="16:16" ht="12.75" customHeight="1" x14ac:dyDescent="0.3">
      <c r="P816" s="161"/>
    </row>
    <row r="817" spans="16:16" ht="12.75" customHeight="1" x14ac:dyDescent="0.3">
      <c r="P817" s="161"/>
    </row>
    <row r="818" spans="16:16" ht="12.75" customHeight="1" x14ac:dyDescent="0.3">
      <c r="P818" s="161"/>
    </row>
    <row r="819" spans="16:16" ht="12.75" customHeight="1" x14ac:dyDescent="0.3">
      <c r="P819" s="161"/>
    </row>
    <row r="820" spans="16:16" ht="12.75" customHeight="1" x14ac:dyDescent="0.3">
      <c r="P820" s="161"/>
    </row>
    <row r="821" spans="16:16" ht="12.75" customHeight="1" x14ac:dyDescent="0.3">
      <c r="P821" s="161"/>
    </row>
    <row r="822" spans="16:16" ht="12.75" customHeight="1" x14ac:dyDescent="0.3">
      <c r="P822" s="161"/>
    </row>
    <row r="823" spans="16:16" ht="12.75" customHeight="1" x14ac:dyDescent="0.3">
      <c r="P823" s="161"/>
    </row>
    <row r="824" spans="16:16" ht="12.75" customHeight="1" x14ac:dyDescent="0.3">
      <c r="P824" s="161"/>
    </row>
    <row r="825" spans="16:16" ht="12.75" customHeight="1" x14ac:dyDescent="0.3">
      <c r="P825" s="161"/>
    </row>
    <row r="826" spans="16:16" ht="12.75" customHeight="1" x14ac:dyDescent="0.3">
      <c r="P826" s="161"/>
    </row>
    <row r="827" spans="16:16" ht="12.75" customHeight="1" x14ac:dyDescent="0.3">
      <c r="P827" s="161"/>
    </row>
    <row r="828" spans="16:16" ht="12.75" customHeight="1" x14ac:dyDescent="0.3">
      <c r="P828" s="161"/>
    </row>
    <row r="829" spans="16:16" ht="12.75" customHeight="1" x14ac:dyDescent="0.3">
      <c r="P829" s="161"/>
    </row>
    <row r="830" spans="16:16" ht="12.75" customHeight="1" x14ac:dyDescent="0.3">
      <c r="P830" s="161"/>
    </row>
    <row r="831" spans="16:16" ht="12.75" customHeight="1" x14ac:dyDescent="0.3">
      <c r="P831" s="161"/>
    </row>
    <row r="832" spans="16:16" ht="12.75" customHeight="1" x14ac:dyDescent="0.3">
      <c r="P832" s="161"/>
    </row>
    <row r="833" spans="16:16" ht="12.75" customHeight="1" x14ac:dyDescent="0.3">
      <c r="P833" s="161"/>
    </row>
    <row r="834" spans="16:16" ht="12.75" customHeight="1" x14ac:dyDescent="0.3">
      <c r="P834" s="161"/>
    </row>
    <row r="835" spans="16:16" ht="12.75" customHeight="1" x14ac:dyDescent="0.3">
      <c r="P835" s="161"/>
    </row>
    <row r="836" spans="16:16" ht="12.75" customHeight="1" x14ac:dyDescent="0.3">
      <c r="P836" s="161"/>
    </row>
    <row r="837" spans="16:16" ht="12.75" customHeight="1" x14ac:dyDescent="0.3">
      <c r="P837" s="161"/>
    </row>
    <row r="838" spans="16:16" ht="12.75" customHeight="1" x14ac:dyDescent="0.3">
      <c r="P838" s="161"/>
    </row>
    <row r="839" spans="16:16" ht="12.75" customHeight="1" x14ac:dyDescent="0.3">
      <c r="P839" s="161"/>
    </row>
    <row r="840" spans="16:16" ht="12.75" customHeight="1" x14ac:dyDescent="0.3">
      <c r="P840" s="161"/>
    </row>
    <row r="841" spans="16:16" ht="12.75" customHeight="1" x14ac:dyDescent="0.3">
      <c r="P841" s="161"/>
    </row>
    <row r="842" spans="16:16" ht="12.75" customHeight="1" x14ac:dyDescent="0.3">
      <c r="P842" s="161"/>
    </row>
    <row r="843" spans="16:16" ht="12.75" customHeight="1" x14ac:dyDescent="0.3">
      <c r="P843" s="161"/>
    </row>
    <row r="844" spans="16:16" ht="12.75" customHeight="1" x14ac:dyDescent="0.3">
      <c r="P844" s="161"/>
    </row>
    <row r="845" spans="16:16" ht="12.75" customHeight="1" x14ac:dyDescent="0.3">
      <c r="P845" s="161"/>
    </row>
    <row r="846" spans="16:16" ht="12.75" customHeight="1" x14ac:dyDescent="0.3">
      <c r="P846" s="161"/>
    </row>
    <row r="847" spans="16:16" ht="12.75" customHeight="1" x14ac:dyDescent="0.3">
      <c r="P847" s="161"/>
    </row>
    <row r="848" spans="16:16" ht="12.75" customHeight="1" x14ac:dyDescent="0.3">
      <c r="P848" s="161"/>
    </row>
    <row r="849" spans="16:16" ht="12.75" customHeight="1" x14ac:dyDescent="0.3">
      <c r="P849" s="161"/>
    </row>
    <row r="850" spans="16:16" ht="12.75" customHeight="1" x14ac:dyDescent="0.3">
      <c r="P850" s="161"/>
    </row>
    <row r="851" spans="16:16" ht="12.75" customHeight="1" x14ac:dyDescent="0.3">
      <c r="P851" s="161"/>
    </row>
    <row r="852" spans="16:16" ht="12.75" customHeight="1" x14ac:dyDescent="0.3">
      <c r="P852" s="161"/>
    </row>
    <row r="853" spans="16:16" ht="12.75" customHeight="1" x14ac:dyDescent="0.3">
      <c r="P853" s="161"/>
    </row>
    <row r="854" spans="16:16" ht="12.75" customHeight="1" x14ac:dyDescent="0.3">
      <c r="P854" s="161"/>
    </row>
    <row r="855" spans="16:16" ht="12.75" customHeight="1" x14ac:dyDescent="0.3">
      <c r="P855" s="161"/>
    </row>
    <row r="856" spans="16:16" ht="12.75" customHeight="1" x14ac:dyDescent="0.3">
      <c r="P856" s="161"/>
    </row>
    <row r="857" spans="16:16" ht="12.75" customHeight="1" x14ac:dyDescent="0.3">
      <c r="P857" s="161"/>
    </row>
    <row r="858" spans="16:16" ht="12.75" customHeight="1" x14ac:dyDescent="0.3">
      <c r="P858" s="161"/>
    </row>
    <row r="859" spans="16:16" ht="12.75" customHeight="1" x14ac:dyDescent="0.3">
      <c r="P859" s="161"/>
    </row>
    <row r="860" spans="16:16" ht="12.75" customHeight="1" x14ac:dyDescent="0.3">
      <c r="P860" s="161"/>
    </row>
    <row r="861" spans="16:16" ht="12.75" customHeight="1" x14ac:dyDescent="0.3">
      <c r="P861" s="161"/>
    </row>
    <row r="862" spans="16:16" ht="12.75" customHeight="1" x14ac:dyDescent="0.3">
      <c r="P862" s="161"/>
    </row>
    <row r="863" spans="16:16" ht="12.75" customHeight="1" x14ac:dyDescent="0.3">
      <c r="P863" s="161"/>
    </row>
    <row r="864" spans="16:16" ht="12.75" customHeight="1" x14ac:dyDescent="0.3">
      <c r="P864" s="161"/>
    </row>
    <row r="865" spans="16:16" ht="12.75" customHeight="1" x14ac:dyDescent="0.3">
      <c r="P865" s="161"/>
    </row>
    <row r="866" spans="16:16" ht="12.75" customHeight="1" x14ac:dyDescent="0.3">
      <c r="P866" s="161"/>
    </row>
    <row r="867" spans="16:16" ht="12.75" customHeight="1" x14ac:dyDescent="0.3">
      <c r="P867" s="161"/>
    </row>
    <row r="868" spans="16:16" ht="12.75" customHeight="1" x14ac:dyDescent="0.3">
      <c r="P868" s="161"/>
    </row>
    <row r="869" spans="16:16" ht="12.75" customHeight="1" x14ac:dyDescent="0.3">
      <c r="P869" s="161"/>
    </row>
    <row r="870" spans="16:16" ht="12.75" customHeight="1" x14ac:dyDescent="0.3">
      <c r="P870" s="161"/>
    </row>
    <row r="871" spans="16:16" ht="12.75" customHeight="1" x14ac:dyDescent="0.3">
      <c r="P871" s="161"/>
    </row>
    <row r="872" spans="16:16" ht="12.75" customHeight="1" x14ac:dyDescent="0.3">
      <c r="P872" s="161"/>
    </row>
    <row r="873" spans="16:16" ht="12.75" customHeight="1" x14ac:dyDescent="0.3">
      <c r="P873" s="161"/>
    </row>
    <row r="874" spans="16:16" ht="12.75" customHeight="1" x14ac:dyDescent="0.3">
      <c r="P874" s="161"/>
    </row>
    <row r="875" spans="16:16" ht="12.75" customHeight="1" x14ac:dyDescent="0.3">
      <c r="P875" s="161"/>
    </row>
    <row r="876" spans="16:16" ht="12.75" customHeight="1" x14ac:dyDescent="0.3">
      <c r="P876" s="161"/>
    </row>
    <row r="877" spans="16:16" ht="12.75" customHeight="1" x14ac:dyDescent="0.3">
      <c r="P877" s="161"/>
    </row>
    <row r="878" spans="16:16" ht="12.75" customHeight="1" x14ac:dyDescent="0.3">
      <c r="P878" s="161"/>
    </row>
    <row r="879" spans="16:16" ht="12.75" customHeight="1" x14ac:dyDescent="0.3">
      <c r="P879" s="161"/>
    </row>
    <row r="880" spans="16:16" ht="12.75" customHeight="1" x14ac:dyDescent="0.3">
      <c r="P880" s="161"/>
    </row>
    <row r="881" spans="16:16" ht="12.75" customHeight="1" x14ac:dyDescent="0.3">
      <c r="P881" s="161"/>
    </row>
    <row r="882" spans="16:16" ht="12.75" customHeight="1" x14ac:dyDescent="0.3">
      <c r="P882" s="161"/>
    </row>
    <row r="883" spans="16:16" ht="12.75" customHeight="1" x14ac:dyDescent="0.3">
      <c r="P883" s="161"/>
    </row>
    <row r="884" spans="16:16" ht="12.75" customHeight="1" x14ac:dyDescent="0.3">
      <c r="P884" s="161"/>
    </row>
    <row r="885" spans="16:16" ht="12.75" customHeight="1" x14ac:dyDescent="0.3">
      <c r="P885" s="161"/>
    </row>
    <row r="886" spans="16:16" ht="12.75" customHeight="1" x14ac:dyDescent="0.3">
      <c r="P886" s="161"/>
    </row>
    <row r="887" spans="16:16" ht="12.75" customHeight="1" x14ac:dyDescent="0.3">
      <c r="P887" s="161"/>
    </row>
    <row r="888" spans="16:16" ht="12.75" customHeight="1" x14ac:dyDescent="0.3">
      <c r="P888" s="161"/>
    </row>
    <row r="889" spans="16:16" ht="12.75" customHeight="1" x14ac:dyDescent="0.3">
      <c r="P889" s="161"/>
    </row>
    <row r="890" spans="16:16" ht="12.75" customHeight="1" x14ac:dyDescent="0.3">
      <c r="P890" s="161"/>
    </row>
    <row r="891" spans="16:16" ht="12.75" customHeight="1" x14ac:dyDescent="0.3">
      <c r="P891" s="161"/>
    </row>
    <row r="892" spans="16:16" ht="12.75" customHeight="1" x14ac:dyDescent="0.3">
      <c r="P892" s="161"/>
    </row>
    <row r="893" spans="16:16" ht="12.75" customHeight="1" x14ac:dyDescent="0.3">
      <c r="P893" s="161"/>
    </row>
    <row r="894" spans="16:16" ht="12.75" customHeight="1" x14ac:dyDescent="0.3">
      <c r="P894" s="161"/>
    </row>
    <row r="895" spans="16:16" ht="12.75" customHeight="1" x14ac:dyDescent="0.3">
      <c r="P895" s="161"/>
    </row>
    <row r="896" spans="16:16" ht="12.75" customHeight="1" x14ac:dyDescent="0.3">
      <c r="P896" s="161"/>
    </row>
    <row r="897" spans="16:16" ht="12.75" customHeight="1" x14ac:dyDescent="0.3">
      <c r="P897" s="161"/>
    </row>
    <row r="898" spans="16:16" ht="12.75" customHeight="1" x14ac:dyDescent="0.3">
      <c r="P898" s="161"/>
    </row>
    <row r="899" spans="16:16" ht="12.75" customHeight="1" x14ac:dyDescent="0.3">
      <c r="P899" s="161"/>
    </row>
    <row r="900" spans="16:16" ht="12.75" customHeight="1" x14ac:dyDescent="0.3">
      <c r="P900" s="161"/>
    </row>
    <row r="901" spans="16:16" ht="12.75" customHeight="1" x14ac:dyDescent="0.3">
      <c r="P901" s="161"/>
    </row>
    <row r="902" spans="16:16" ht="12.75" customHeight="1" x14ac:dyDescent="0.3">
      <c r="P902" s="161"/>
    </row>
    <row r="903" spans="16:16" ht="12.75" customHeight="1" x14ac:dyDescent="0.3">
      <c r="P903" s="161"/>
    </row>
    <row r="904" spans="16:16" ht="12.75" customHeight="1" x14ac:dyDescent="0.3">
      <c r="P904" s="161"/>
    </row>
    <row r="905" spans="16:16" ht="12.75" customHeight="1" x14ac:dyDescent="0.3">
      <c r="P905" s="161"/>
    </row>
    <row r="906" spans="16:16" ht="12.75" customHeight="1" x14ac:dyDescent="0.3">
      <c r="P906" s="161"/>
    </row>
    <row r="907" spans="16:16" ht="12.75" customHeight="1" x14ac:dyDescent="0.3">
      <c r="P907" s="161"/>
    </row>
    <row r="908" spans="16:16" ht="12.75" customHeight="1" x14ac:dyDescent="0.3">
      <c r="P908" s="161"/>
    </row>
    <row r="909" spans="16:16" ht="12.75" customHeight="1" x14ac:dyDescent="0.3">
      <c r="P909" s="161"/>
    </row>
    <row r="910" spans="16:16" ht="12.75" customHeight="1" x14ac:dyDescent="0.3">
      <c r="P910" s="161"/>
    </row>
    <row r="911" spans="16:16" ht="12.75" customHeight="1" x14ac:dyDescent="0.3">
      <c r="P911" s="161"/>
    </row>
    <row r="912" spans="16:16" ht="12.75" customHeight="1" x14ac:dyDescent="0.3">
      <c r="P912" s="161"/>
    </row>
    <row r="913" spans="16:16" ht="12.75" customHeight="1" x14ac:dyDescent="0.3">
      <c r="P913" s="161"/>
    </row>
    <row r="914" spans="16:16" ht="12.75" customHeight="1" x14ac:dyDescent="0.3">
      <c r="P914" s="161"/>
    </row>
    <row r="915" spans="16:16" ht="12.75" customHeight="1" x14ac:dyDescent="0.3">
      <c r="P915" s="161"/>
    </row>
    <row r="916" spans="16:16" ht="12.75" customHeight="1" x14ac:dyDescent="0.3">
      <c r="P916" s="161"/>
    </row>
    <row r="917" spans="16:16" ht="12.75" customHeight="1" x14ac:dyDescent="0.3">
      <c r="P917" s="161"/>
    </row>
    <row r="918" spans="16:16" ht="12.75" customHeight="1" x14ac:dyDescent="0.3">
      <c r="P918" s="161"/>
    </row>
    <row r="919" spans="16:16" ht="12.75" customHeight="1" x14ac:dyDescent="0.3">
      <c r="P919" s="161"/>
    </row>
    <row r="920" spans="16:16" ht="12.75" customHeight="1" x14ac:dyDescent="0.3">
      <c r="P920" s="161"/>
    </row>
    <row r="921" spans="16:16" ht="12.75" customHeight="1" x14ac:dyDescent="0.3">
      <c r="P921" s="161"/>
    </row>
    <row r="922" spans="16:16" ht="12.75" customHeight="1" x14ac:dyDescent="0.3">
      <c r="P922" s="161"/>
    </row>
    <row r="923" spans="16:16" ht="12.75" customHeight="1" x14ac:dyDescent="0.3">
      <c r="P923" s="161"/>
    </row>
    <row r="924" spans="16:16" ht="12.75" customHeight="1" x14ac:dyDescent="0.3">
      <c r="P924" s="161"/>
    </row>
    <row r="925" spans="16:16" ht="12.75" customHeight="1" x14ac:dyDescent="0.3">
      <c r="P925" s="161"/>
    </row>
    <row r="926" spans="16:16" ht="12.75" customHeight="1" x14ac:dyDescent="0.3">
      <c r="P926" s="161"/>
    </row>
    <row r="927" spans="16:16" ht="12.75" customHeight="1" x14ac:dyDescent="0.3">
      <c r="P927" s="161"/>
    </row>
    <row r="928" spans="16:16" ht="12.75" customHeight="1" x14ac:dyDescent="0.3">
      <c r="P928" s="161"/>
    </row>
    <row r="929" spans="16:16" ht="12.75" customHeight="1" x14ac:dyDescent="0.3">
      <c r="P929" s="161"/>
    </row>
    <row r="930" spans="16:16" ht="12.75" customHeight="1" x14ac:dyDescent="0.3">
      <c r="P930" s="161"/>
    </row>
    <row r="931" spans="16:16" ht="12.75" customHeight="1" x14ac:dyDescent="0.3">
      <c r="P931" s="161"/>
    </row>
    <row r="932" spans="16:16" ht="12.75" customHeight="1" x14ac:dyDescent="0.3">
      <c r="P932" s="161"/>
    </row>
    <row r="933" spans="16:16" ht="12.75" customHeight="1" x14ac:dyDescent="0.3">
      <c r="P933" s="161"/>
    </row>
    <row r="934" spans="16:16" ht="12.75" customHeight="1" x14ac:dyDescent="0.3">
      <c r="P934" s="161"/>
    </row>
    <row r="935" spans="16:16" ht="12.75" customHeight="1" x14ac:dyDescent="0.3">
      <c r="P935" s="161"/>
    </row>
    <row r="936" spans="16:16" ht="12.75" customHeight="1" x14ac:dyDescent="0.3">
      <c r="P936" s="161"/>
    </row>
    <row r="937" spans="16:16" ht="12.75" customHeight="1" x14ac:dyDescent="0.3">
      <c r="P937" s="161"/>
    </row>
    <row r="938" spans="16:16" ht="12.75" customHeight="1" x14ac:dyDescent="0.3">
      <c r="P938" s="161"/>
    </row>
    <row r="939" spans="16:16" ht="12.75" customHeight="1" x14ac:dyDescent="0.3">
      <c r="P939" s="161"/>
    </row>
    <row r="940" spans="16:16" ht="12.75" customHeight="1" x14ac:dyDescent="0.3">
      <c r="P940" s="161"/>
    </row>
    <row r="941" spans="16:16" ht="12.75" customHeight="1" x14ac:dyDescent="0.3">
      <c r="P941" s="161"/>
    </row>
    <row r="942" spans="16:16" ht="12.75" customHeight="1" x14ac:dyDescent="0.3">
      <c r="P942" s="161"/>
    </row>
    <row r="943" spans="16:16" ht="12.75" customHeight="1" x14ac:dyDescent="0.3">
      <c r="P943" s="161"/>
    </row>
    <row r="944" spans="16:16" ht="12.75" customHeight="1" x14ac:dyDescent="0.3">
      <c r="P944" s="161"/>
    </row>
    <row r="945" spans="16:16" ht="12.75" customHeight="1" x14ac:dyDescent="0.3">
      <c r="P945" s="161"/>
    </row>
    <row r="946" spans="16:16" ht="12.75" customHeight="1" x14ac:dyDescent="0.3">
      <c r="P946" s="161"/>
    </row>
    <row r="947" spans="16:16" ht="12.75" customHeight="1" x14ac:dyDescent="0.3">
      <c r="P947" s="161"/>
    </row>
    <row r="948" spans="16:16" ht="12.75" customHeight="1" x14ac:dyDescent="0.3">
      <c r="P948" s="161"/>
    </row>
    <row r="949" spans="16:16" ht="12.75" customHeight="1" x14ac:dyDescent="0.3">
      <c r="P949" s="161"/>
    </row>
    <row r="950" spans="16:16" ht="12.75" customHeight="1" x14ac:dyDescent="0.3">
      <c r="P950" s="161"/>
    </row>
    <row r="951" spans="16:16" ht="12.75" customHeight="1" x14ac:dyDescent="0.3">
      <c r="P951" s="161"/>
    </row>
    <row r="952" spans="16:16" ht="12.75" customHeight="1" x14ac:dyDescent="0.3">
      <c r="P952" s="161"/>
    </row>
    <row r="953" spans="16:16" ht="12.75" customHeight="1" x14ac:dyDescent="0.3">
      <c r="P953" s="161"/>
    </row>
    <row r="954" spans="16:16" ht="12.75" customHeight="1" x14ac:dyDescent="0.3">
      <c r="P954" s="161"/>
    </row>
    <row r="955" spans="16:16" ht="12.75" customHeight="1" x14ac:dyDescent="0.3">
      <c r="P955" s="161"/>
    </row>
    <row r="956" spans="16:16" ht="12.75" customHeight="1" x14ac:dyDescent="0.3">
      <c r="P956" s="161"/>
    </row>
    <row r="957" spans="16:16" ht="12.75" customHeight="1" x14ac:dyDescent="0.3">
      <c r="P957" s="161"/>
    </row>
    <row r="958" spans="16:16" ht="12.75" customHeight="1" x14ac:dyDescent="0.3">
      <c r="P958" s="161"/>
    </row>
    <row r="959" spans="16:16" ht="12.75" customHeight="1" x14ac:dyDescent="0.3">
      <c r="P959" s="161"/>
    </row>
    <row r="960" spans="16:16" ht="12.75" customHeight="1" x14ac:dyDescent="0.3">
      <c r="P960" s="161"/>
    </row>
    <row r="961" spans="16:16" ht="12.75" customHeight="1" x14ac:dyDescent="0.3">
      <c r="P961" s="161"/>
    </row>
    <row r="962" spans="16:16" ht="12.75" customHeight="1" x14ac:dyDescent="0.3">
      <c r="P962" s="161"/>
    </row>
    <row r="963" spans="16:16" ht="12.75" customHeight="1" x14ac:dyDescent="0.3">
      <c r="P963" s="161"/>
    </row>
    <row r="964" spans="16:16" ht="12.75" customHeight="1" x14ac:dyDescent="0.3">
      <c r="P964" s="161"/>
    </row>
    <row r="965" spans="16:16" ht="12.75" customHeight="1" x14ac:dyDescent="0.3">
      <c r="P965" s="161"/>
    </row>
    <row r="966" spans="16:16" ht="12.75" customHeight="1" x14ac:dyDescent="0.3">
      <c r="P966" s="161"/>
    </row>
    <row r="967" spans="16:16" ht="12.75" customHeight="1" x14ac:dyDescent="0.3">
      <c r="P967" s="161"/>
    </row>
    <row r="968" spans="16:16" ht="12.75" customHeight="1" x14ac:dyDescent="0.3">
      <c r="P968" s="161"/>
    </row>
    <row r="969" spans="16:16" ht="12.75" customHeight="1" x14ac:dyDescent="0.3">
      <c r="P969" s="161"/>
    </row>
    <row r="970" spans="16:16" ht="12.75" customHeight="1" x14ac:dyDescent="0.3">
      <c r="P970" s="161"/>
    </row>
    <row r="971" spans="16:16" ht="12.75" customHeight="1" x14ac:dyDescent="0.3">
      <c r="P971" s="161"/>
    </row>
    <row r="972" spans="16:16" ht="12.75" customHeight="1" x14ac:dyDescent="0.3">
      <c r="P972" s="161"/>
    </row>
    <row r="973" spans="16:16" ht="12.75" customHeight="1" x14ac:dyDescent="0.3">
      <c r="P973" s="161"/>
    </row>
    <row r="974" spans="16:16" ht="12.75" customHeight="1" x14ac:dyDescent="0.3">
      <c r="P974" s="161"/>
    </row>
    <row r="975" spans="16:16" ht="12.75" customHeight="1" x14ac:dyDescent="0.3">
      <c r="P975" s="161"/>
    </row>
    <row r="976" spans="16:16" ht="12.75" customHeight="1" x14ac:dyDescent="0.3">
      <c r="P976" s="161"/>
    </row>
    <row r="977" spans="16:16" ht="12.75" customHeight="1" x14ac:dyDescent="0.3">
      <c r="P977" s="161"/>
    </row>
    <row r="978" spans="16:16" ht="12.75" customHeight="1" x14ac:dyDescent="0.3">
      <c r="P978" s="161"/>
    </row>
    <row r="979" spans="16:16" ht="12.75" customHeight="1" x14ac:dyDescent="0.3">
      <c r="P979" s="161"/>
    </row>
    <row r="980" spans="16:16" ht="12.75" customHeight="1" x14ac:dyDescent="0.3">
      <c r="P980" s="161"/>
    </row>
    <row r="981" spans="16:16" ht="12.75" customHeight="1" x14ac:dyDescent="0.3">
      <c r="P981" s="161"/>
    </row>
    <row r="982" spans="16:16" ht="12.75" customHeight="1" x14ac:dyDescent="0.3">
      <c r="P982" s="161"/>
    </row>
    <row r="983" spans="16:16" ht="12.75" customHeight="1" x14ac:dyDescent="0.3">
      <c r="P983" s="161"/>
    </row>
    <row r="984" spans="16:16" ht="12.75" customHeight="1" x14ac:dyDescent="0.3">
      <c r="P984" s="161"/>
    </row>
    <row r="985" spans="16:16" ht="12.75" customHeight="1" x14ac:dyDescent="0.3">
      <c r="P985" s="161"/>
    </row>
    <row r="986" spans="16:16" ht="12.75" customHeight="1" x14ac:dyDescent="0.3">
      <c r="P986" s="161"/>
    </row>
    <row r="987" spans="16:16" ht="12.75" customHeight="1" x14ac:dyDescent="0.3">
      <c r="P987" s="161"/>
    </row>
    <row r="988" spans="16:16" ht="12.75" customHeight="1" x14ac:dyDescent="0.3">
      <c r="P988" s="161"/>
    </row>
    <row r="989" spans="16:16" ht="12.75" customHeight="1" x14ac:dyDescent="0.3">
      <c r="P989" s="161"/>
    </row>
    <row r="990" spans="16:16" ht="12.75" customHeight="1" x14ac:dyDescent="0.3">
      <c r="P990" s="161"/>
    </row>
    <row r="991" spans="16:16" ht="12.75" customHeight="1" x14ac:dyDescent="0.3">
      <c r="P991" s="161"/>
    </row>
    <row r="992" spans="16:16" ht="12.75" customHeight="1" x14ac:dyDescent="0.3">
      <c r="P992" s="161"/>
    </row>
    <row r="993" spans="16:16" ht="12.75" customHeight="1" x14ac:dyDescent="0.3">
      <c r="P993" s="161"/>
    </row>
    <row r="994" spans="16:16" ht="12.75" customHeight="1" x14ac:dyDescent="0.3">
      <c r="P994" s="161"/>
    </row>
    <row r="995" spans="16:16" ht="12.75" customHeight="1" x14ac:dyDescent="0.3">
      <c r="P995" s="161"/>
    </row>
    <row r="996" spans="16:16" ht="12.75" customHeight="1" x14ac:dyDescent="0.3">
      <c r="P996" s="161"/>
    </row>
    <row r="997" spans="16:16" ht="12.75" customHeight="1" x14ac:dyDescent="0.3">
      <c r="P997" s="161"/>
    </row>
    <row r="998" spans="16:16" ht="12.75" customHeight="1" x14ac:dyDescent="0.3">
      <c r="P998" s="161"/>
    </row>
    <row r="999" spans="16:16" ht="12.75" customHeight="1" x14ac:dyDescent="0.3">
      <c r="P999" s="161"/>
    </row>
    <row r="1000" spans="16:16" ht="12.75" customHeight="1" x14ac:dyDescent="0.3">
      <c r="P1000" s="161"/>
    </row>
    <row r="1001" spans="16:16" ht="12.75" customHeight="1" x14ac:dyDescent="0.3">
      <c r="P1001" s="161"/>
    </row>
    <row r="1002" spans="16:16" ht="12.75" customHeight="1" x14ac:dyDescent="0.3">
      <c r="P1002" s="161"/>
    </row>
    <row r="1003" spans="16:16" ht="12.75" customHeight="1" x14ac:dyDescent="0.3">
      <c r="P1003" s="161"/>
    </row>
    <row r="1004" spans="16:16" ht="12.75" customHeight="1" x14ac:dyDescent="0.3">
      <c r="P1004" s="161"/>
    </row>
    <row r="1005" spans="16:16" ht="12.75" customHeight="1" x14ac:dyDescent="0.3">
      <c r="P1005" s="161"/>
    </row>
    <row r="1006" spans="16:16" ht="12.75" customHeight="1" x14ac:dyDescent="0.3">
      <c r="P1006" s="161"/>
    </row>
    <row r="1007" spans="16:16" ht="12.75" customHeight="1" x14ac:dyDescent="0.3">
      <c r="P1007" s="161"/>
    </row>
    <row r="1008" spans="16:16" ht="12.75" customHeight="1" x14ac:dyDescent="0.3">
      <c r="P1008" s="161"/>
    </row>
    <row r="1009" spans="16:16" ht="12.75" customHeight="1" x14ac:dyDescent="0.3">
      <c r="P1009" s="161"/>
    </row>
    <row r="1010" spans="16:16" ht="12.75" customHeight="1" x14ac:dyDescent="0.3">
      <c r="P1010" s="161"/>
    </row>
    <row r="1011" spans="16:16" ht="12.75" customHeight="1" x14ac:dyDescent="0.3">
      <c r="P1011" s="161"/>
    </row>
    <row r="1012" spans="16:16" ht="12.75" customHeight="1" x14ac:dyDescent="0.3">
      <c r="P1012" s="161"/>
    </row>
    <row r="1013" spans="16:16" ht="12.75" customHeight="1" x14ac:dyDescent="0.3">
      <c r="P1013" s="161"/>
    </row>
    <row r="1014" spans="16:16" ht="12.75" customHeight="1" x14ac:dyDescent="0.3">
      <c r="P1014" s="161"/>
    </row>
    <row r="1015" spans="16:16" ht="12.75" customHeight="1" x14ac:dyDescent="0.3">
      <c r="P1015" s="161"/>
    </row>
    <row r="1016" spans="16:16" ht="12.75" customHeight="1" x14ac:dyDescent="0.3">
      <c r="P1016" s="161"/>
    </row>
    <row r="1017" spans="16:16" ht="12.75" customHeight="1" x14ac:dyDescent="0.3">
      <c r="P1017" s="161"/>
    </row>
    <row r="1018" spans="16:16" ht="12.75" customHeight="1" x14ac:dyDescent="0.3">
      <c r="P1018" s="161"/>
    </row>
    <row r="1019" spans="16:16" ht="12.75" customHeight="1" x14ac:dyDescent="0.3">
      <c r="P1019" s="161"/>
    </row>
    <row r="1020" spans="16:16" ht="12.75" customHeight="1" x14ac:dyDescent="0.3">
      <c r="P1020" s="161"/>
    </row>
    <row r="1021" spans="16:16" ht="12.75" customHeight="1" x14ac:dyDescent="0.3">
      <c r="P1021" s="161"/>
    </row>
    <row r="1022" spans="16:16" ht="12.75" customHeight="1" x14ac:dyDescent="0.3">
      <c r="P1022" s="161"/>
    </row>
    <row r="1023" spans="16:16" ht="12.75" customHeight="1" x14ac:dyDescent="0.3">
      <c r="P1023" s="161"/>
    </row>
    <row r="1024" spans="16:16" ht="12.75" customHeight="1" x14ac:dyDescent="0.3">
      <c r="P1024" s="161"/>
    </row>
    <row r="1025" spans="16:16" ht="12.75" customHeight="1" x14ac:dyDescent="0.3">
      <c r="P1025" s="161"/>
    </row>
    <row r="1026" spans="16:16" ht="12.75" customHeight="1" x14ac:dyDescent="0.3">
      <c r="P1026" s="161"/>
    </row>
    <row r="1027" spans="16:16" ht="12.75" customHeight="1" x14ac:dyDescent="0.3">
      <c r="P1027" s="161"/>
    </row>
    <row r="1028" spans="16:16" ht="12.75" customHeight="1" x14ac:dyDescent="0.3">
      <c r="P1028" s="161"/>
    </row>
    <row r="1029" spans="16:16" ht="12.75" customHeight="1" x14ac:dyDescent="0.3">
      <c r="P1029" s="161"/>
    </row>
    <row r="1030" spans="16:16" ht="12.75" customHeight="1" x14ac:dyDescent="0.3">
      <c r="P1030" s="161"/>
    </row>
    <row r="1031" spans="16:16" ht="12.75" customHeight="1" x14ac:dyDescent="0.3">
      <c r="P1031" s="161"/>
    </row>
    <row r="1032" spans="16:16" ht="12.75" customHeight="1" x14ac:dyDescent="0.3">
      <c r="P1032" s="161"/>
    </row>
    <row r="1033" spans="16:16" ht="12.75" customHeight="1" x14ac:dyDescent="0.3">
      <c r="P1033" s="161"/>
    </row>
    <row r="1034" spans="16:16" ht="12.75" customHeight="1" x14ac:dyDescent="0.3">
      <c r="P1034" s="161"/>
    </row>
    <row r="1035" spans="16:16" ht="12.75" customHeight="1" x14ac:dyDescent="0.3">
      <c r="P1035" s="161"/>
    </row>
    <row r="1036" spans="16:16" ht="12.75" customHeight="1" x14ac:dyDescent="0.3">
      <c r="P1036" s="161"/>
    </row>
    <row r="1037" spans="16:16" ht="12.75" customHeight="1" x14ac:dyDescent="0.3">
      <c r="P1037" s="161"/>
    </row>
    <row r="1038" spans="16:16" ht="12.75" customHeight="1" x14ac:dyDescent="0.3">
      <c r="P1038" s="161"/>
    </row>
    <row r="1039" spans="16:16" ht="12.75" customHeight="1" x14ac:dyDescent="0.3">
      <c r="P1039" s="161"/>
    </row>
    <row r="1040" spans="16:16" ht="12.75" customHeight="1" x14ac:dyDescent="0.3">
      <c r="P1040" s="161"/>
    </row>
    <row r="1041" spans="16:16" ht="12.75" customHeight="1" x14ac:dyDescent="0.3">
      <c r="P1041" s="161"/>
    </row>
    <row r="1042" spans="16:16" ht="12.75" customHeight="1" x14ac:dyDescent="0.3">
      <c r="P1042" s="161"/>
    </row>
    <row r="1043" spans="16:16" ht="12.75" customHeight="1" x14ac:dyDescent="0.3">
      <c r="P1043" s="161"/>
    </row>
    <row r="1044" spans="16:16" ht="12.75" customHeight="1" x14ac:dyDescent="0.3">
      <c r="P1044" s="161"/>
    </row>
    <row r="1045" spans="16:16" ht="12.75" customHeight="1" x14ac:dyDescent="0.3">
      <c r="P1045" s="161"/>
    </row>
    <row r="1046" spans="16:16" ht="12.75" customHeight="1" x14ac:dyDescent="0.3">
      <c r="P1046" s="161"/>
    </row>
    <row r="1047" spans="16:16" ht="12.75" customHeight="1" x14ac:dyDescent="0.3">
      <c r="P1047" s="161"/>
    </row>
    <row r="1048" spans="16:16" ht="12.75" customHeight="1" x14ac:dyDescent="0.3">
      <c r="P1048" s="161"/>
    </row>
    <row r="1049" spans="16:16" ht="12.75" customHeight="1" x14ac:dyDescent="0.3">
      <c r="P1049" s="161"/>
    </row>
    <row r="1050" spans="16:16" ht="12.75" customHeight="1" x14ac:dyDescent="0.3">
      <c r="P1050" s="161"/>
    </row>
    <row r="1051" spans="16:16" ht="12.75" customHeight="1" x14ac:dyDescent="0.3">
      <c r="P1051" s="161"/>
    </row>
    <row r="1052" spans="16:16" ht="12.75" customHeight="1" x14ac:dyDescent="0.3">
      <c r="P1052" s="161"/>
    </row>
    <row r="1053" spans="16:16" ht="12.75" customHeight="1" x14ac:dyDescent="0.3">
      <c r="P1053" s="161"/>
    </row>
    <row r="1054" spans="16:16" ht="12.75" customHeight="1" x14ac:dyDescent="0.3">
      <c r="P1054" s="161"/>
    </row>
    <row r="1055" spans="16:16" ht="12.75" customHeight="1" x14ac:dyDescent="0.3">
      <c r="P1055" s="161"/>
    </row>
    <row r="1056" spans="16:16" ht="12.75" customHeight="1" x14ac:dyDescent="0.3">
      <c r="P1056" s="161"/>
    </row>
    <row r="1057" spans="16:16" ht="12.75" customHeight="1" x14ac:dyDescent="0.3">
      <c r="P1057" s="161"/>
    </row>
    <row r="1058" spans="16:16" ht="12.75" customHeight="1" x14ac:dyDescent="0.3">
      <c r="P1058" s="161"/>
    </row>
    <row r="1059" spans="16:16" ht="12.75" customHeight="1" x14ac:dyDescent="0.3">
      <c r="P1059" s="161"/>
    </row>
    <row r="1060" spans="16:16" ht="12.75" customHeight="1" x14ac:dyDescent="0.3">
      <c r="P1060" s="161"/>
    </row>
    <row r="1061" spans="16:16" ht="12.75" customHeight="1" x14ac:dyDescent="0.3">
      <c r="P1061" s="161"/>
    </row>
    <row r="1062" spans="16:16" ht="12.75" customHeight="1" x14ac:dyDescent="0.3">
      <c r="P1062" s="161"/>
    </row>
    <row r="1063" spans="16:16" ht="12.75" customHeight="1" x14ac:dyDescent="0.3">
      <c r="P1063" s="161"/>
    </row>
    <row r="1064" spans="16:16" ht="12.75" customHeight="1" x14ac:dyDescent="0.3">
      <c r="P1064" s="161"/>
    </row>
    <row r="1065" spans="16:16" ht="12.75" customHeight="1" x14ac:dyDescent="0.3">
      <c r="P1065" s="161"/>
    </row>
    <row r="1066" spans="16:16" ht="12.75" customHeight="1" x14ac:dyDescent="0.3">
      <c r="P1066" s="161"/>
    </row>
    <row r="1067" spans="16:16" ht="12.75" customHeight="1" x14ac:dyDescent="0.3">
      <c r="P1067" s="161"/>
    </row>
    <row r="1068" spans="16:16" ht="12.75" customHeight="1" x14ac:dyDescent="0.3">
      <c r="P1068" s="161"/>
    </row>
    <row r="1069" spans="16:16" ht="12.75" customHeight="1" x14ac:dyDescent="0.3">
      <c r="P1069" s="161"/>
    </row>
    <row r="1070" spans="16:16" ht="12.75" customHeight="1" x14ac:dyDescent="0.3">
      <c r="P1070" s="161"/>
    </row>
    <row r="1071" spans="16:16" ht="12.75" customHeight="1" x14ac:dyDescent="0.3">
      <c r="P1071" s="161"/>
    </row>
    <row r="1072" spans="16:16" ht="12.75" customHeight="1" x14ac:dyDescent="0.3">
      <c r="P1072" s="161"/>
    </row>
    <row r="1073" spans="16:16" ht="12.75" customHeight="1" x14ac:dyDescent="0.3">
      <c r="P1073" s="161"/>
    </row>
    <row r="1074" spans="16:16" ht="12.75" customHeight="1" x14ac:dyDescent="0.3">
      <c r="P1074" s="161"/>
    </row>
    <row r="1075" spans="16:16" ht="12.75" customHeight="1" x14ac:dyDescent="0.3">
      <c r="P1075" s="161"/>
    </row>
    <row r="1076" spans="16:16" ht="12.75" customHeight="1" x14ac:dyDescent="0.3">
      <c r="P1076" s="161"/>
    </row>
    <row r="1077" spans="16:16" ht="12.75" customHeight="1" x14ac:dyDescent="0.3">
      <c r="P1077" s="161"/>
    </row>
    <row r="1078" spans="16:16" ht="12.75" customHeight="1" x14ac:dyDescent="0.3">
      <c r="P1078" s="161"/>
    </row>
    <row r="1079" spans="16:16" ht="12.75" customHeight="1" x14ac:dyDescent="0.3">
      <c r="P1079" s="161"/>
    </row>
    <row r="1080" spans="16:16" ht="12.75" customHeight="1" x14ac:dyDescent="0.3">
      <c r="P1080" s="161"/>
    </row>
    <row r="1081" spans="16:16" ht="12.75" customHeight="1" x14ac:dyDescent="0.3">
      <c r="P1081" s="161"/>
    </row>
    <row r="1082" spans="16:16" ht="12.75" customHeight="1" x14ac:dyDescent="0.3">
      <c r="P1082" s="161"/>
    </row>
    <row r="1083" spans="16:16" ht="12.75" customHeight="1" x14ac:dyDescent="0.3">
      <c r="P1083" s="161"/>
    </row>
    <row r="1084" spans="16:16" ht="12.75" customHeight="1" x14ac:dyDescent="0.3">
      <c r="P1084" s="161"/>
    </row>
    <row r="1085" spans="16:16" ht="12.75" customHeight="1" x14ac:dyDescent="0.3">
      <c r="P1085" s="161"/>
    </row>
    <row r="1086" spans="16:16" ht="12.75" customHeight="1" x14ac:dyDescent="0.3">
      <c r="P1086" s="161"/>
    </row>
    <row r="1087" spans="16:16" ht="12.75" customHeight="1" x14ac:dyDescent="0.3">
      <c r="P1087" s="161"/>
    </row>
    <row r="1088" spans="16:16" ht="12.75" customHeight="1" x14ac:dyDescent="0.3">
      <c r="P1088" s="161"/>
    </row>
    <row r="1089" spans="16:16" ht="12.75" customHeight="1" x14ac:dyDescent="0.3">
      <c r="P1089" s="161"/>
    </row>
    <row r="1090" spans="16:16" ht="12.75" customHeight="1" x14ac:dyDescent="0.3">
      <c r="P1090" s="161"/>
    </row>
    <row r="1091" spans="16:16" ht="12.75" customHeight="1" x14ac:dyDescent="0.3">
      <c r="P1091" s="161"/>
    </row>
    <row r="1092" spans="16:16" ht="12.75" customHeight="1" x14ac:dyDescent="0.3">
      <c r="P1092" s="161"/>
    </row>
    <row r="1093" spans="16:16" ht="12.75" customHeight="1" x14ac:dyDescent="0.3">
      <c r="P1093" s="161"/>
    </row>
    <row r="1094" spans="16:16" ht="12.75" customHeight="1" x14ac:dyDescent="0.3">
      <c r="P1094" s="161"/>
    </row>
    <row r="1095" spans="16:16" ht="12.75" customHeight="1" x14ac:dyDescent="0.3">
      <c r="P1095" s="161"/>
    </row>
    <row r="1096" spans="16:16" ht="12.75" customHeight="1" x14ac:dyDescent="0.3">
      <c r="P1096" s="161"/>
    </row>
    <row r="1097" spans="16:16" ht="12.75" customHeight="1" x14ac:dyDescent="0.3">
      <c r="P1097" s="161"/>
    </row>
    <row r="1098" spans="16:16" ht="12.75" customHeight="1" x14ac:dyDescent="0.3">
      <c r="P1098" s="161"/>
    </row>
    <row r="1099" spans="16:16" ht="12.75" customHeight="1" x14ac:dyDescent="0.3">
      <c r="P1099" s="161"/>
    </row>
    <row r="1100" spans="16:16" ht="12.75" customHeight="1" x14ac:dyDescent="0.3">
      <c r="P1100" s="161"/>
    </row>
  </sheetData>
  <mergeCells count="5">
    <mergeCell ref="A2:Q2"/>
    <mergeCell ref="A3:Q3"/>
    <mergeCell ref="A4:Q4"/>
    <mergeCell ref="A5:Q5"/>
    <mergeCell ref="A6:Q6"/>
  </mergeCells>
  <printOptions horizontalCentered="1" verticalCentered="1"/>
  <pageMargins left="0.25" right="0.25" top="0" bottom="0.33" header="0" footer="0.1"/>
  <pageSetup scale="75" fitToHeight="0" orientation="landscape" useFirstPageNumber="1" r:id="rId1"/>
  <headerFooter>
    <oddFooter xml:space="preserve">&amp;R&amp;P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Est. Situación Financiera</vt:lpstr>
      <vt:lpstr>Est. Rendimiento Financiero</vt:lpstr>
      <vt:lpstr>Est. De Cambio</vt:lpstr>
      <vt:lpstr>Est. Flujo Efectivo</vt:lpstr>
      <vt:lpstr>Notas</vt:lpstr>
      <vt:lpstr>Est. Comparación</vt:lpstr>
      <vt:lpstr>EJECUCION 2024</vt:lpstr>
      <vt:lpstr>'EJECUCION 2024'!Títulos_a_imprimir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Eloida Núñez</dc:creator>
  <cp:lastModifiedBy>Katherine Sanchez</cp:lastModifiedBy>
  <cp:lastPrinted>2024-07-12T18:49:55Z</cp:lastPrinted>
  <dcterms:created xsi:type="dcterms:W3CDTF">2015-03-24T14:25:22Z</dcterms:created>
  <dcterms:modified xsi:type="dcterms:W3CDTF">2024-07-16T19:19:30Z</dcterms:modified>
</cp:coreProperties>
</file>